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https://vizyr1-my.sharepoint.com/personal/c_boel_onsonderwijsbureau_nl1/Documents/Bureaublad/"/>
    </mc:Choice>
  </mc:AlternateContent>
  <xr:revisionPtr revIDLastSave="0" documentId="8_{55D0FCCA-5A47-47BF-A9B1-563E9DEBD316}" xr6:coauthVersionLast="47" xr6:coauthVersionMax="47" xr10:uidLastSave="{00000000-0000-0000-0000-000000000000}"/>
  <bookViews>
    <workbookView xWindow="-120" yWindow="-120" windowWidth="29040" windowHeight="15720" activeTab="1" xr2:uid="{00000000-000D-0000-FFFF-FFFF00000000}"/>
  </bookViews>
  <sheets>
    <sheet name="toelichting" sheetId="2" r:id="rId1"/>
    <sheet name="berekening verlof uren" sheetId="1" r:id="rId2"/>
    <sheet name="berekening wtf" sheetId="3" r:id="rId3"/>
  </sheets>
  <definedNames>
    <definedName name="_xlnm.Print_Area" localSheetId="1">'berekening verlof uren'!$A$1:$G$73</definedName>
    <definedName name="_xlnm.Print_Area" localSheetId="0">toelichting!$A$1:$J$32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 l="1"/>
  <c r="D31" i="1" l="1"/>
  <c r="I15" i="1" l="1"/>
  <c r="E18" i="1" s="1"/>
  <c r="I30" i="1" l="1"/>
  <c r="M38" i="1"/>
  <c r="I34" i="1" l="1"/>
  <c r="M35" i="1" l="1"/>
  <c r="M34" i="1" l="1"/>
  <c r="E3" i="3" l="1"/>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2" i="3"/>
  <c r="I35" i="1" l="1"/>
  <c r="G2" i="3" l="1"/>
  <c r="E22" i="1"/>
  <c r="G11" i="3" l="1"/>
  <c r="G9" i="3"/>
  <c r="G5" i="3"/>
  <c r="G13" i="3"/>
  <c r="G8" i="3"/>
  <c r="G4" i="3"/>
  <c r="G6" i="3"/>
  <c r="G12" i="3"/>
  <c r="G7" i="3"/>
  <c r="G3" i="3"/>
  <c r="G10" i="3"/>
  <c r="E41" i="1" l="1"/>
  <c r="D32" i="1"/>
  <c r="D33" i="1" s="1"/>
  <c r="M39" i="1" s="1"/>
  <c r="B32" i="1"/>
  <c r="F45" i="1"/>
  <c r="F46" i="1"/>
  <c r="F47" i="1"/>
  <c r="F48" i="1"/>
  <c r="F54" i="1"/>
  <c r="F44" i="1"/>
  <c r="F67" i="1"/>
  <c r="F66" i="1"/>
  <c r="F65" i="1"/>
  <c r="F64" i="1"/>
  <c r="F63" i="1"/>
  <c r="F62" i="1"/>
  <c r="F61" i="1"/>
  <c r="F60" i="1"/>
  <c r="F59" i="1"/>
  <c r="F58" i="1"/>
  <c r="F57" i="1"/>
  <c r="F56" i="1"/>
  <c r="D68" i="1"/>
  <c r="D38" i="1" s="1"/>
  <c r="E68" i="1"/>
  <c r="E38" i="1" s="1"/>
  <c r="I38" i="1" l="1"/>
  <c r="I39" i="1" s="1"/>
  <c r="M40" i="1" l="1"/>
  <c r="D37" i="1" s="1"/>
  <c r="I40" i="1"/>
  <c r="D36" i="1" s="1"/>
  <c r="H3" i="3"/>
  <c r="H5" i="3"/>
  <c r="H4" i="3"/>
  <c r="H2" i="3"/>
  <c r="H6" i="3"/>
  <c r="M41" i="1" l="1"/>
  <c r="M42" i="1" s="1"/>
  <c r="E37" i="1" s="1"/>
  <c r="H7" i="3"/>
  <c r="I41" i="1"/>
  <c r="I42" i="1" s="1"/>
  <c r="E36" i="1" s="1"/>
  <c r="E39" i="1" l="1"/>
  <c r="D39" i="1"/>
  <c r="H8" i="3"/>
  <c r="H9" i="3" l="1"/>
  <c r="H10" i="3" l="1"/>
  <c r="H11" i="3" l="1"/>
  <c r="H13" i="3" l="1"/>
  <c r="H12" i="3"/>
  <c r="H15" i="3" l="1"/>
  <c r="F17" i="3" l="1"/>
  <c r="F1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Herman Jacobs</author>
  </authors>
  <commentList>
    <comment ref="D16" authorId="0" shapeId="0" xr:uid="{00000000-0006-0000-0100-000001000000}">
      <text>
        <r>
          <rPr>
            <b/>
            <sz val="9"/>
            <color indexed="81"/>
            <rFont val="Tahoma"/>
            <family val="2"/>
          </rPr>
          <t>In dat geval heb je recht op 8 uur verlof extra per jaar</t>
        </r>
        <r>
          <rPr>
            <sz val="9"/>
            <color indexed="81"/>
            <rFont val="Tahoma"/>
            <family val="2"/>
          </rPr>
          <t xml:space="preserve">
</t>
        </r>
      </text>
    </comment>
    <comment ref="D18" authorId="0" shapeId="0" xr:uid="{00000000-0006-0000-0100-000002000000}">
      <text>
        <r>
          <rPr>
            <b/>
            <sz val="9"/>
            <color indexed="81"/>
            <rFont val="Tahoma"/>
            <family val="2"/>
          </rPr>
          <t xml:space="preserve">Conform cao PO loopt de opbouw van het verlof van 1 oktober t/m 30 september. 
Voor OOP zonder les- en/of behandeltaken geldt er voor de opbouw verlof van 1 januari t/m 31 december. 
Geef de startdatum aan die van toepassing is. 
</t>
        </r>
        <r>
          <rPr>
            <sz val="9"/>
            <color indexed="81"/>
            <rFont val="Tahoma"/>
            <family val="2"/>
          </rPr>
          <t xml:space="preserve">
</t>
        </r>
      </text>
    </comment>
    <comment ref="D54" authorId="0" shapeId="0" xr:uid="{00000000-0006-0000-0100-000003000000}">
      <text>
        <r>
          <rPr>
            <b/>
            <sz val="9"/>
            <color indexed="81"/>
            <rFont val="Tahoma"/>
            <family val="2"/>
          </rPr>
          <t>algemeen erkende feestdagen (bijvoorbeeld koningsdag) dienen als opgenomen verlof te worden geregistreerd indien dit valt op een dag dat volgens het rooster normaliter zou worden gewerkt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Hylke den Oude</author>
  </authors>
  <commentList>
    <comment ref="B1" authorId="0" shapeId="0" xr:uid="{00000000-0006-0000-0200-000001000000}">
      <text>
        <r>
          <rPr>
            <b/>
            <sz val="9"/>
            <color indexed="81"/>
            <rFont val="Tahoma"/>
            <family val="2"/>
          </rPr>
          <t>Dyade:</t>
        </r>
        <r>
          <rPr>
            <sz val="9"/>
            <color indexed="81"/>
            <rFont val="Tahoma"/>
            <family val="2"/>
          </rPr>
          <t xml:space="preserve">
Indien de aanstelling over de maand heen gaat, geef dan als einddatum de laatste dag van de maand en vervolg de nieuwe maand op de volgende regel.</t>
        </r>
      </text>
    </comment>
  </commentList>
</comments>
</file>

<file path=xl/sharedStrings.xml><?xml version="1.0" encoding="utf-8"?>
<sst xmlns="http://schemas.openxmlformats.org/spreadsheetml/2006/main" count="83" uniqueCount="77">
  <si>
    <t>Werkgeversnummer</t>
  </si>
  <si>
    <t>Naam medewerker</t>
  </si>
  <si>
    <t>Ingang DV</t>
  </si>
  <si>
    <t>Einde DV t/m</t>
  </si>
  <si>
    <t>Werkgeversnaam</t>
  </si>
  <si>
    <t>Geboortedatum</t>
  </si>
  <si>
    <t>OOP zonder les gebonden taken</t>
  </si>
  <si>
    <t>ja</t>
  </si>
  <si>
    <t>nee</t>
  </si>
  <si>
    <t>Opbouw uren sinds</t>
  </si>
  <si>
    <t>Opgebouwde uren op basis wtf en DV</t>
  </si>
  <si>
    <t>Opbouw verlof vanaf</t>
  </si>
  <si>
    <t>overig opgenomen verlof</t>
  </si>
  <si>
    <t>Jaarrecht verlof uren bij voltijdsdienstverband</t>
  </si>
  <si>
    <t>Totaal opgenomen uren verlof</t>
  </si>
  <si>
    <t>uren</t>
  </si>
  <si>
    <t>minuten</t>
  </si>
  <si>
    <t>maanden</t>
  </si>
  <si>
    <t>dagen</t>
  </si>
  <si>
    <t>Afrekening verlof uren Primair Onderwijs</t>
  </si>
  <si>
    <t>Toelichting afrekening verlofuren Primair Onderwijs</t>
  </si>
  <si>
    <t>Uitgangspunten</t>
  </si>
  <si>
    <t>Gelieve rekening te houden met de uitgangspunten in het tabblad toelichting</t>
  </si>
  <si>
    <t>aantal dagen in maand</t>
  </si>
  <si>
    <t>(zie toelichting punt 4)</t>
  </si>
  <si>
    <t>(zie toelichting punt 3)</t>
  </si>
  <si>
    <t xml:space="preserve">Opgenomen verlof </t>
  </si>
  <si>
    <t>Tweede Paasdag</t>
  </si>
  <si>
    <t>Hemelvaartsdag</t>
  </si>
  <si>
    <t>Tweede Pinksterdag</t>
  </si>
  <si>
    <t>Koningsdag</t>
  </si>
  <si>
    <t>5 mei, Nationale Feestdag</t>
  </si>
  <si>
    <t>Herfstvakantie</t>
  </si>
  <si>
    <t>Meivakantie</t>
  </si>
  <si>
    <t>Zomervakantie</t>
  </si>
  <si>
    <t>Kerstvakantie</t>
  </si>
  <si>
    <t>Voorjaarsvakantie</t>
  </si>
  <si>
    <t>Goede vrijdag</t>
  </si>
  <si>
    <t>Was er sprake van langdurige afwezigheid wegens ziekte ?</t>
  </si>
  <si>
    <t>begindatum</t>
  </si>
  <si>
    <t>wtf</t>
  </si>
  <si>
    <t>wtf maand berekend</t>
  </si>
  <si>
    <t>maand</t>
  </si>
  <si>
    <t>wtf aanstelling</t>
  </si>
  <si>
    <t>wtf voor hele periode</t>
  </si>
  <si>
    <t>1 De berekening vindt plaats over een periode van maximaal 12 maanden.</t>
  </si>
  <si>
    <t>(zie toelichting punt 2)</t>
  </si>
  <si>
    <t>einddatum t/m</t>
  </si>
  <si>
    <t>datum ingang</t>
  </si>
  <si>
    <t>einddatum</t>
  </si>
  <si>
    <t>normal verlof</t>
  </si>
  <si>
    <t>onbetaald verlof</t>
  </si>
  <si>
    <t>Korting onbetaald verlof</t>
  </si>
  <si>
    <t>Werktijdfactor</t>
  </si>
  <si>
    <t>Saldo verlofuren (incl niet gecompenseerde extra uren)</t>
  </si>
  <si>
    <t>(zie toelichting punt 5)</t>
  </si>
  <si>
    <t>(zie toelichting punt 6)</t>
  </si>
  <si>
    <t>(zie toelichting punt 7 en 8)</t>
  </si>
  <si>
    <t>(zie toelichting punt 9)</t>
  </si>
  <si>
    <t>Niet gecompenseerde extra gewerkte uren</t>
  </si>
  <si>
    <t>begin schooljaar</t>
  </si>
  <si>
    <t xml:space="preserve">Indien een dienstverband van een medewerker in het Primair Onderwijs wordt beeindigd dient berekend te worden of betrokkene nog recht heeft op uitbetaling van een restant aan verlofuren, of dat juist teveel verlof is genoten en betrokkene het teveel genoten verlof dient terug te betalen aan u. 
Met dit spreadsheet kunt u op eenvoudige wijze berekenen of bij uw medewerker nog een afrekening dient plaats te vinden. Het ingevulde spreadsheet dient u als bijlage in te sturen bij de ontslagmutatie die u via HRSelf Service indient. </t>
  </si>
  <si>
    <t>2 Indien een medewerker meerdere aanstellingen in de periode van 12 maanden heeft gehad (bijvoorbeeld als gevolg van een wijziging in de werktijdfactor) kunt u een totaal voor de periode berekenen door deze aanstellingen op te nemen in het tabblad "berekening wtf".
Om tot een correcte berekening te komen moet u de periodes die over de maand heen gaan per maand opgeven.</t>
  </si>
  <si>
    <t>3 Tijdens onbetaald verlof vindt geen opbouw van verlofrecht plaats, voor het deel dat er verlof wordt genoten.</t>
  </si>
  <si>
    <t>4 Mochten er extra uren zijn gewerkt, die niet zijn gecompenseerd, kunnen deze hier worden ingevuld. Bij de berekening van het saldo verlofuren wordt hiermee rekening gehouden.</t>
  </si>
  <si>
    <t>5 Bij de berekening van het recht wordt zowel het wettelijk deel van het verlof berekend als het bovenwettelijk deel.</t>
  </si>
  <si>
    <t>6 In de cao Primair Onderwijs is bepaald dat een medewerker per maand recht heeft op 1/12 van het recht  op verlof per jaar. In onze berekening wordt gerekend met periodes van gehele maanden. Indien er naast een periode van gehele maanden een aantal dagen resteert, worden het verlofrecht voor deze dagen berekend door het verlofrecht per jaar te delen door 12 en te vermenigvuldigen met het restant aantal dagen/het aantal kalenderdagen in de laatste periode waarover de berekening wordt uitgevoerd.</t>
  </si>
  <si>
    <t>7 De uitbetaling/korting van het restant verlofuren wordt gebaseerd op een bruto loon per uur. Het loon bij een volledige betrekking in de maand van ontslag wordt gedeeld door 159,73 uur. Het bruto loon per uur wordt verhoogd met 8% vakantieuitkering en 8,33% eindejaarsuitkering.</t>
  </si>
  <si>
    <t>8 Indien een personeelslid ziek is geweest wordt voor de berekening van het uitbetalen van het verlof aangenomen dat als betrokkene in het schooljaar tenminste 4 maal de weektaakomvang verlof heeft genoten, er geen aanspraak bestaat op uitbetaling van het meerdere aantal uren verlof.</t>
  </si>
  <si>
    <t>9.Ingeroosterd regulier verlof (zoals de zomervakantie) dat samenvalt met zwangerschaps- en bevallingsverlof neemt u niet op als genoten regulier verlof bij de betreffende medewerker.</t>
  </si>
  <si>
    <t>Attentie</t>
  </si>
  <si>
    <t>Teveel opgenomen vakantieverlof</t>
  </si>
  <si>
    <t>Indien uit de berekening blijkt dat de medewerker teveel vakantieverlof heeft opgenomen moet in overleg met de werknemer worden bepaald of en indien dit het geval is op welke wijze het negatieve saldo wordt verrekend. De mogelijkheden hiervoor zijn o.a.:
-Inhouden op het salaris:
-De datum van het ontslag in onderling overleg vervroegen zodat er geen negatief saldo ontstaat:
-Een periode gelijk aan het negatieve saldo onbetaald verlof opnemen.</t>
  </si>
  <si>
    <t>Verlof tijdens langdurig ziekteverzuim</t>
  </si>
  <si>
    <t>Indien de medewerker niet heeft gewerkt in verband met langdurig ziekteverzuim blijft deze recht houden op 4 maal de arbeidsduur per week aan doorbetaald vakantieverlof. Indien de medewerker geen verlof heeft kunnen opnemen in verband met het ziekteverzuim, dient er rekening gehouden te worden met deze bepaling. Ook als de medewerker wel 4 maal de arbeidsomvang per week aan vakantieverlof heeft opgenomen en gedurende dit verlof gekort is wegens ziekte, heeft betrokkene recht op een aanvulling tot 100% salaris gedurende deze periode van 4 maal de arbeidsomvang per week.</t>
  </si>
  <si>
    <t>versie 1.16</t>
  </si>
  <si>
    <t>Totaal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</si>
</sst>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164" formatCode="0.0000"/>
    <numFmt numFmtId="165" formatCode="#,##0_ ;\-#,##0\ "/>
    <numFmt numFmtId="166" formatCode="0.000000000000000000000"/>
    <numFmt numFmtId="167" formatCode="mm/yyyy"/>
  </numFmts>
  <fonts count="29" x14ac:knownFonts="1">
    <font>
      <sz val="10"/>
      <color theme="1"/>
      <name val="Verdana"/>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indexed="81"/>
      <name val="Tahoma"/>
      <family val="2"/>
    </font>
    <font>
      <b/>
      <sz val="9"/>
      <color indexed="81"/>
      <name val="Tahoma"/>
      <family val="2"/>
    </font>
    <font>
      <sz val="10"/>
      <name val="Verdana"/>
      <family val="2"/>
    </font>
    <font>
      <sz val="10"/>
      <name val="Arial"/>
      <family val="2"/>
    </font>
    <font>
      <sz val="11"/>
      <name val="Arial"/>
      <family val="2"/>
    </font>
    <font>
      <b/>
      <sz val="11"/>
      <name val="Calibri"/>
      <family val="2"/>
    </font>
    <font>
      <b/>
      <sz val="10"/>
      <name val="Verdana"/>
      <family val="2"/>
    </font>
    <font>
      <sz val="10"/>
      <color theme="1"/>
      <name val="Verdana"/>
      <family val="2"/>
    </font>
    <font>
      <u/>
      <sz val="10"/>
      <color theme="10"/>
      <name val="Verdana"/>
      <family val="2"/>
    </font>
    <font>
      <sz val="10"/>
      <color theme="1"/>
      <name val="Arial"/>
      <family val="2"/>
    </font>
    <font>
      <sz val="11"/>
      <color theme="1"/>
      <name val="Arial"/>
      <family val="2"/>
    </font>
    <font>
      <sz val="11"/>
      <color theme="10"/>
      <name val="Arial"/>
      <family val="2"/>
    </font>
    <font>
      <sz val="8"/>
      <color theme="1"/>
      <name val="Arial"/>
      <family val="2"/>
    </font>
    <font>
      <b/>
      <sz val="11"/>
      <color theme="1"/>
      <name val="Arial"/>
      <family val="2"/>
    </font>
    <font>
      <sz val="10"/>
      <color rgb="FFFF5050"/>
      <name val="Verdana"/>
      <family val="2"/>
    </font>
    <font>
      <i/>
      <sz val="8"/>
      <color theme="1"/>
      <name val="Arial"/>
      <family val="2"/>
    </font>
    <font>
      <sz val="8"/>
      <color rgb="FFFF5050"/>
      <name val="Verdana"/>
      <family val="2"/>
    </font>
    <font>
      <sz val="10"/>
      <color rgb="FF666666"/>
      <name val="Arial"/>
      <family val="2"/>
    </font>
    <font>
      <sz val="10"/>
      <color rgb="FFFF0000"/>
      <name val="Verdana"/>
      <family val="2"/>
    </font>
    <font>
      <sz val="11"/>
      <color rgb="FFFF0000"/>
      <name val="Arial"/>
      <family val="2"/>
    </font>
    <font>
      <b/>
      <sz val="8"/>
      <color rgb="FFFF0000"/>
      <name val="Arial"/>
      <family val="2"/>
    </font>
    <font>
      <b/>
      <u/>
      <sz val="10"/>
      <color theme="1"/>
      <name val="Arial"/>
      <family val="2"/>
    </font>
    <font>
      <b/>
      <sz val="16"/>
      <color rgb="FFE7498E"/>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diagonal/>
    </border>
  </borders>
  <cellStyleXfs count="3">
    <xf numFmtId="0" fontId="0" fillId="0" borderId="0"/>
    <xf numFmtId="0" fontId="14" fillId="0" borderId="0" applyNumberFormat="0" applyFill="0" applyBorder="0" applyAlignment="0" applyProtection="0"/>
    <xf numFmtId="44" fontId="13" fillId="0" borderId="0" applyFont="0" applyFill="0" applyBorder="0" applyAlignment="0" applyProtection="0"/>
  </cellStyleXfs>
  <cellXfs count="79">
    <xf numFmtId="0" fontId="0" fillId="0" borderId="0" xfId="0"/>
    <xf numFmtId="0" fontId="0" fillId="2" borderId="0" xfId="0" applyFill="1"/>
    <xf numFmtId="0" fontId="15" fillId="2" borderId="0" xfId="0" applyFont="1" applyFill="1"/>
    <xf numFmtId="14" fontId="16" fillId="0" borderId="1" xfId="0" applyNumberFormat="1" applyFont="1" applyBorder="1" applyProtection="1">
      <protection locked="0"/>
    </xf>
    <xf numFmtId="0" fontId="0" fillId="3" borderId="0" xfId="0" applyFill="1"/>
    <xf numFmtId="0" fontId="17" fillId="3" borderId="0" xfId="1" applyFont="1" applyFill="1" applyAlignment="1" applyProtection="1"/>
    <xf numFmtId="0" fontId="18" fillId="3" borderId="0" xfId="0" applyFont="1" applyFill="1" applyAlignment="1">
      <alignment vertical="top"/>
    </xf>
    <xf numFmtId="0" fontId="16" fillId="3" borderId="0" xfId="0" applyFont="1" applyFill="1"/>
    <xf numFmtId="0" fontId="16" fillId="3" borderId="2" xfId="0" applyFont="1" applyFill="1" applyBorder="1"/>
    <xf numFmtId="0" fontId="16" fillId="3" borderId="3" xfId="0" applyFont="1" applyFill="1" applyBorder="1"/>
    <xf numFmtId="0" fontId="16" fillId="3" borderId="0" xfId="0" applyFont="1" applyFill="1" applyAlignment="1">
      <alignment horizontal="right"/>
    </xf>
    <xf numFmtId="0" fontId="16" fillId="3" borderId="4" xfId="0" applyFont="1" applyFill="1" applyBorder="1"/>
    <xf numFmtId="14" fontId="16" fillId="3" borderId="0" xfId="0" applyNumberFormat="1" applyFont="1" applyFill="1"/>
    <xf numFmtId="14" fontId="16" fillId="3" borderId="0" xfId="2" applyNumberFormat="1" applyFont="1" applyFill="1" applyBorder="1" applyProtection="1"/>
    <xf numFmtId="1" fontId="16" fillId="3" borderId="0" xfId="0" applyNumberFormat="1" applyFont="1" applyFill="1"/>
    <xf numFmtId="0" fontId="16" fillId="0" borderId="1" xfId="0" applyFont="1" applyBorder="1" applyAlignment="1" applyProtection="1">
      <alignment horizontal="right"/>
      <protection locked="0"/>
    </xf>
    <xf numFmtId="164" fontId="16" fillId="0" borderId="1" xfId="0" applyNumberFormat="1" applyFont="1" applyBorder="1" applyProtection="1">
      <protection locked="0"/>
    </xf>
    <xf numFmtId="0" fontId="16" fillId="3" borderId="5" xfId="0" applyFont="1" applyFill="1" applyBorder="1" applyAlignment="1" applyProtection="1">
      <alignment horizontal="right"/>
      <protection locked="0"/>
    </xf>
    <xf numFmtId="0" fontId="0" fillId="0" borderId="1" xfId="0" applyBorder="1" applyProtection="1">
      <protection locked="0"/>
    </xf>
    <xf numFmtId="1" fontId="0" fillId="0" borderId="1" xfId="0" applyNumberFormat="1" applyBorder="1" applyProtection="1">
      <protection locked="0"/>
    </xf>
    <xf numFmtId="1" fontId="0" fillId="3" borderId="0" xfId="0" applyNumberFormat="1" applyFill="1"/>
    <xf numFmtId="1" fontId="0" fillId="2" borderId="0" xfId="0" applyNumberFormat="1" applyFill="1"/>
    <xf numFmtId="2" fontId="16" fillId="3" borderId="0" xfId="0" applyNumberFormat="1" applyFont="1" applyFill="1"/>
    <xf numFmtId="1" fontId="19" fillId="3" borderId="0" xfId="0" applyNumberFormat="1" applyFont="1" applyFill="1"/>
    <xf numFmtId="0" fontId="20" fillId="3" borderId="0" xfId="0" applyFont="1" applyFill="1" applyAlignment="1">
      <alignment horizontal="left" vertical="top"/>
    </xf>
    <xf numFmtId="44" fontId="16" fillId="3" borderId="0" xfId="0" applyNumberFormat="1" applyFont="1" applyFill="1" applyAlignment="1">
      <alignment horizontal="right"/>
    </xf>
    <xf numFmtId="166" fontId="0" fillId="2" borderId="0" xfId="0" applyNumberFormat="1" applyFill="1"/>
    <xf numFmtId="165" fontId="16" fillId="3" borderId="0" xfId="0" applyNumberFormat="1" applyFont="1" applyFill="1" applyAlignment="1">
      <alignment horizontal="right"/>
    </xf>
    <xf numFmtId="1" fontId="16" fillId="3" borderId="0" xfId="0" applyNumberFormat="1" applyFont="1" applyFill="1" applyAlignment="1">
      <alignment horizontal="right"/>
    </xf>
    <xf numFmtId="0" fontId="15" fillId="3" borderId="0" xfId="0" applyFont="1" applyFill="1"/>
    <xf numFmtId="0" fontId="16" fillId="3" borderId="0" xfId="0" applyFont="1" applyFill="1" applyAlignment="1">
      <alignment vertical="top"/>
    </xf>
    <xf numFmtId="0" fontId="18" fillId="3" borderId="0" xfId="0" applyFont="1" applyFill="1"/>
    <xf numFmtId="0" fontId="21" fillId="3" borderId="0" xfId="0" applyFont="1" applyFill="1"/>
    <xf numFmtId="1" fontId="21" fillId="3" borderId="0" xfId="0" applyNumberFormat="1" applyFont="1" applyFill="1"/>
    <xf numFmtId="0" fontId="22" fillId="3" borderId="0" xfId="0" applyFont="1" applyFill="1" applyAlignment="1">
      <alignment horizontal="left" vertical="top"/>
    </xf>
    <xf numFmtId="0" fontId="23" fillId="3" borderId="0" xfId="0" applyFont="1" applyFill="1"/>
    <xf numFmtId="0" fontId="10" fillId="3" borderId="0" xfId="0" applyFont="1" applyFill="1" applyAlignment="1">
      <alignment horizontal="left" vertical="top"/>
    </xf>
    <xf numFmtId="164" fontId="16" fillId="3" borderId="0" xfId="0" applyNumberFormat="1" applyFont="1" applyFill="1"/>
    <xf numFmtId="167" fontId="16" fillId="3" borderId="0" xfId="0" applyNumberFormat="1" applyFont="1" applyFill="1"/>
    <xf numFmtId="0" fontId="19" fillId="3" borderId="0" xfId="0" applyFont="1" applyFill="1"/>
    <xf numFmtId="0" fontId="0" fillId="0" borderId="8" xfId="0" applyBorder="1"/>
    <xf numFmtId="164" fontId="19" fillId="3" borderId="0" xfId="0" applyNumberFormat="1" applyFont="1" applyFill="1"/>
    <xf numFmtId="164" fontId="16" fillId="3" borderId="0" xfId="0" applyNumberFormat="1" applyFont="1" applyFill="1" applyAlignment="1">
      <alignment horizontal="left"/>
    </xf>
    <xf numFmtId="0" fontId="24" fillId="3" borderId="0" xfId="0" applyFont="1" applyFill="1"/>
    <xf numFmtId="14" fontId="0" fillId="0" borderId="0" xfId="0" applyNumberFormat="1" applyProtection="1">
      <protection locked="0"/>
    </xf>
    <xf numFmtId="0" fontId="0" fillId="0" borderId="0" xfId="0" applyProtection="1">
      <protection locked="0"/>
    </xf>
    <xf numFmtId="0" fontId="25" fillId="3" borderId="0" xfId="0" applyFont="1" applyFill="1"/>
    <xf numFmtId="0" fontId="16" fillId="3" borderId="0" xfId="0" applyFont="1" applyFill="1" applyAlignment="1">
      <alignment wrapText="1"/>
    </xf>
    <xf numFmtId="166" fontId="0" fillId="2" borderId="0" xfId="0" applyNumberFormat="1" applyFill="1" applyAlignment="1">
      <alignment horizontal="right"/>
    </xf>
    <xf numFmtId="1" fontId="8" fillId="2" borderId="1" xfId="0" applyNumberFormat="1" applyFont="1" applyFill="1" applyBorder="1"/>
    <xf numFmtId="0" fontId="0" fillId="2" borderId="1" xfId="0" applyFill="1" applyBorder="1"/>
    <xf numFmtId="0" fontId="0" fillId="2" borderId="0" xfId="0" applyFill="1" applyAlignment="1">
      <alignment horizontal="center"/>
    </xf>
    <xf numFmtId="164" fontId="0" fillId="2" borderId="0" xfId="0" applyNumberFormat="1" applyFill="1" applyAlignment="1">
      <alignment horizontal="center"/>
    </xf>
    <xf numFmtId="0" fontId="5" fillId="3" borderId="0" xfId="0" applyFont="1" applyFill="1"/>
    <xf numFmtId="1" fontId="16" fillId="0" borderId="9" xfId="0" applyNumberFormat="1" applyFont="1" applyBorder="1" applyProtection="1">
      <protection locked="0"/>
    </xf>
    <xf numFmtId="164" fontId="16" fillId="3" borderId="5" xfId="0" applyNumberFormat="1" applyFont="1" applyFill="1" applyBorder="1"/>
    <xf numFmtId="0" fontId="4" fillId="3" borderId="0" xfId="0" applyFont="1" applyFill="1"/>
    <xf numFmtId="1" fontId="3" fillId="0" borderId="1" xfId="0" applyNumberFormat="1" applyFont="1" applyBorder="1" applyAlignment="1" applyProtection="1">
      <alignment horizontal="right" vertical="center"/>
      <protection locked="0"/>
    </xf>
    <xf numFmtId="14" fontId="3" fillId="0" borderId="1" xfId="0" applyNumberFormat="1" applyFont="1" applyBorder="1" applyProtection="1">
      <protection locked="0"/>
    </xf>
    <xf numFmtId="0" fontId="26" fillId="3" borderId="0" xfId="0" applyFont="1" applyFill="1" applyAlignment="1">
      <alignment horizontal="left"/>
    </xf>
    <xf numFmtId="14" fontId="0" fillId="2" borderId="0" xfId="0" applyNumberFormat="1" applyFill="1"/>
    <xf numFmtId="164" fontId="2" fillId="0" borderId="1" xfId="0" applyNumberFormat="1" applyFont="1" applyBorder="1" applyProtection="1">
      <protection locked="0"/>
    </xf>
    <xf numFmtId="0" fontId="1" fillId="3" borderId="0" xfId="0" applyFont="1" applyFill="1"/>
    <xf numFmtId="0" fontId="27" fillId="3" borderId="0" xfId="0" applyFont="1" applyFill="1"/>
    <xf numFmtId="0" fontId="28" fillId="3" borderId="0" xfId="0" applyFont="1" applyFill="1"/>
    <xf numFmtId="0" fontId="15" fillId="3" borderId="0" xfId="0" applyFont="1" applyFill="1" applyAlignment="1">
      <alignment wrapText="1"/>
    </xf>
    <xf numFmtId="0" fontId="0" fillId="0" borderId="0" xfId="0"/>
    <xf numFmtId="0" fontId="0" fillId="0" borderId="0" xfId="0" applyAlignment="1">
      <alignment wrapText="1"/>
    </xf>
    <xf numFmtId="0" fontId="9" fillId="3" borderId="0" xfId="0" applyFont="1" applyFill="1" applyAlignment="1">
      <alignment wrapText="1"/>
    </xf>
    <xf numFmtId="0" fontId="11" fillId="3" borderId="0" xfId="0" applyFont="1" applyFill="1" applyAlignment="1">
      <alignment wrapText="1"/>
    </xf>
    <xf numFmtId="0" fontId="12" fillId="3" borderId="0" xfId="0" applyFont="1" applyFill="1" applyAlignment="1">
      <alignment wrapText="1"/>
    </xf>
    <xf numFmtId="0" fontId="28" fillId="3" borderId="0" xfId="0" applyFont="1" applyFill="1" applyAlignment="1">
      <alignment horizontal="left"/>
    </xf>
    <xf numFmtId="0" fontId="1" fillId="0" borderId="6" xfId="0" applyFont="1" applyBorder="1" applyAlignment="1" applyProtection="1">
      <alignment horizontal="right"/>
      <protection locked="0"/>
    </xf>
    <xf numFmtId="0" fontId="16" fillId="0" borderId="4" xfId="0" applyFont="1" applyBorder="1" applyAlignment="1" applyProtection="1">
      <alignment horizontal="right"/>
      <protection locked="0"/>
    </xf>
    <xf numFmtId="0" fontId="0" fillId="0" borderId="7" xfId="0" applyBorder="1" applyProtection="1">
      <protection locked="0"/>
    </xf>
    <xf numFmtId="0" fontId="16" fillId="0" borderId="6" xfId="0" applyFont="1" applyBorder="1" applyProtection="1">
      <protection locked="0"/>
    </xf>
    <xf numFmtId="0" fontId="0" fillId="0" borderId="4" xfId="0" applyBorder="1" applyProtection="1">
      <protection locked="0"/>
    </xf>
    <xf numFmtId="0" fontId="3" fillId="0" borderId="6" xfId="0" applyFont="1" applyBorder="1" applyProtection="1">
      <protection locked="0"/>
    </xf>
    <xf numFmtId="0" fontId="19" fillId="3" borderId="0" xfId="0" applyFont="1" applyFill="1" applyAlignment="1">
      <alignment horizontal="left"/>
    </xf>
  </cellXfs>
  <cellStyles count="3">
    <cellStyle name="Hyperlink" xfId="1" builtinId="8"/>
    <cellStyle name="Standaard" xfId="0" builtinId="0"/>
    <cellStyle name="Valuta" xfId="2" builtinId="4"/>
  </cellStyles>
  <dxfs count="7">
    <dxf>
      <font>
        <color theme="0" tint="-0.14996795556505021"/>
      </font>
    </dxf>
    <dxf>
      <font>
        <color rgb="FF9C0006"/>
      </font>
      <fill>
        <patternFill>
          <bgColor rgb="FFFFC7CE"/>
        </patternFill>
      </fill>
    </dxf>
    <dxf>
      <font>
        <color rgb="FF9C0006"/>
      </font>
      <fill>
        <patternFill>
          <bgColor rgb="FFFFC7CE"/>
        </patternFill>
      </fill>
    </dxf>
    <dxf>
      <font>
        <b/>
        <i val="0"/>
        <color rgb="FFFF0000"/>
      </font>
    </dxf>
    <dxf>
      <fill>
        <patternFill>
          <bgColor rgb="FFFFCC00"/>
        </patternFill>
      </fill>
    </dxf>
    <dxf>
      <fill>
        <patternFill patternType="solid">
          <bgColor theme="0"/>
        </patternFill>
      </fill>
      <border>
        <left style="thin">
          <color indexed="64"/>
        </left>
        <right style="thin">
          <color indexed="64"/>
        </right>
        <bottom style="thin">
          <color indexed="64"/>
        </bottom>
      </border>
    </dxf>
    <dxf>
      <font>
        <strike val="0"/>
        <color theme="0" tint="-0.14993743705557422"/>
      </font>
    </dxf>
  </dxfs>
  <tableStyles count="0" defaultTableStyle="TableStyleMedium2" defaultPivotStyle="PivotStyleLight16"/>
  <colors>
    <mruColors>
      <color rgb="FFE7498E"/>
      <color rgb="FF5EBDE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320040</xdr:colOff>
      <xdr:row>0</xdr:row>
      <xdr:rowOff>41910</xdr:rowOff>
    </xdr:from>
    <xdr:to>
      <xdr:col>11</xdr:col>
      <xdr:colOff>426830</xdr:colOff>
      <xdr:row>5</xdr:row>
      <xdr:rowOff>57150</xdr:rowOff>
    </xdr:to>
    <xdr:pic>
      <xdr:nvPicPr>
        <xdr:cNvPr id="7" name="Afbeelding 6">
          <a:extLst>
            <a:ext uri="{FF2B5EF4-FFF2-40B4-BE49-F238E27FC236}">
              <a16:creationId xmlns:a16="http://schemas.microsoft.com/office/drawing/2014/main" id="{1DB2A819-6B93-361B-214A-6FD9956C22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9620" y="41910"/>
          <a:ext cx="2659490" cy="815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826772</xdr:colOff>
      <xdr:row>60</xdr:row>
      <xdr:rowOff>110492</xdr:rowOff>
    </xdr:from>
    <xdr:to>
      <xdr:col>6</xdr:col>
      <xdr:colOff>828122</xdr:colOff>
      <xdr:row>70</xdr:row>
      <xdr:rowOff>144781</xdr:rowOff>
    </xdr:to>
    <xdr:pic>
      <xdr:nvPicPr>
        <xdr:cNvPr id="3" name="Afbeelding 2">
          <a:extLst>
            <a:ext uri="{FF2B5EF4-FFF2-40B4-BE49-F238E27FC236}">
              <a16:creationId xmlns:a16="http://schemas.microsoft.com/office/drawing/2014/main" id="{087C764B-21B7-AE7A-2440-10BC95C047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9492" y="11609072"/>
          <a:ext cx="1866345" cy="18611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426720</xdr:colOff>
      <xdr:row>41</xdr:row>
      <xdr:rowOff>85725</xdr:rowOff>
    </xdr:from>
    <xdr:to>
      <xdr:col>8</xdr:col>
      <xdr:colOff>1803480</xdr:colOff>
      <xdr:row>51</xdr:row>
      <xdr:rowOff>127634</xdr:rowOff>
    </xdr:to>
    <xdr:pic>
      <xdr:nvPicPr>
        <xdr:cNvPr id="4" name="Afbeelding 3">
          <a:extLst>
            <a:ext uri="{FF2B5EF4-FFF2-40B4-BE49-F238E27FC236}">
              <a16:creationId xmlns:a16="http://schemas.microsoft.com/office/drawing/2014/main" id="{F247D469-6D0B-40A6-813F-378BDB0DDD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58940" y="7599045"/>
          <a:ext cx="1864440" cy="187070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6:L38"/>
  <sheetViews>
    <sheetView showGridLines="0" showRowColHeaders="0" workbookViewId="0">
      <selection activeCell="L9" sqref="L9"/>
    </sheetView>
  </sheetViews>
  <sheetFormatPr defaultColWidth="9" defaultRowHeight="12.75" x14ac:dyDescent="0.2"/>
  <cols>
    <col min="1" max="1" width="1.875" style="29" customWidth="1"/>
    <col min="2" max="9" width="9" style="29"/>
    <col min="10" max="10" width="6.5" style="29" customWidth="1"/>
    <col min="11" max="16384" width="9" style="29"/>
  </cols>
  <sheetData>
    <row r="6" spans="2:9" ht="20.25" x14ac:dyDescent="0.3">
      <c r="B6" s="64" t="s">
        <v>20</v>
      </c>
    </row>
    <row r="7" spans="2:9" x14ac:dyDescent="0.2">
      <c r="H7" s="29" t="s">
        <v>75</v>
      </c>
    </row>
    <row r="9" spans="2:9" ht="92.25" customHeight="1" x14ac:dyDescent="0.2">
      <c r="B9" s="65" t="s">
        <v>61</v>
      </c>
      <c r="C9" s="66"/>
      <c r="D9" s="66"/>
      <c r="E9" s="66"/>
      <c r="F9" s="66"/>
      <c r="G9" s="66"/>
      <c r="H9" s="66"/>
      <c r="I9" s="66"/>
    </row>
    <row r="12" spans="2:9" ht="20.25" x14ac:dyDescent="0.3">
      <c r="B12" s="64" t="s">
        <v>21</v>
      </c>
    </row>
    <row r="14" spans="2:9" x14ac:dyDescent="0.2">
      <c r="B14" s="29" t="s">
        <v>45</v>
      </c>
    </row>
    <row r="16" spans="2:9" ht="78" customHeight="1" x14ac:dyDescent="0.2">
      <c r="B16" s="65" t="s">
        <v>62</v>
      </c>
      <c r="C16" s="66"/>
      <c r="D16" s="66"/>
      <c r="E16" s="66"/>
      <c r="F16" s="66"/>
      <c r="G16" s="66"/>
    </row>
    <row r="17" spans="2:12" x14ac:dyDescent="0.2">
      <c r="B17" s="65" t="s">
        <v>63</v>
      </c>
      <c r="C17" s="67"/>
      <c r="D17" s="67"/>
      <c r="E17" s="67"/>
      <c r="F17" s="67"/>
      <c r="G17" s="67"/>
      <c r="H17" s="67"/>
    </row>
    <row r="18" spans="2:12" ht="26.25" customHeight="1" x14ac:dyDescent="0.2">
      <c r="B18" s="67"/>
      <c r="C18" s="67"/>
      <c r="D18" s="67"/>
      <c r="E18" s="67"/>
      <c r="F18" s="67"/>
      <c r="G18" s="67"/>
      <c r="H18" s="67"/>
    </row>
    <row r="20" spans="2:12" ht="42" customHeight="1" x14ac:dyDescent="0.2">
      <c r="B20" s="65" t="s">
        <v>64</v>
      </c>
      <c r="C20" s="67"/>
      <c r="D20" s="67"/>
      <c r="E20" s="67"/>
      <c r="F20" s="67"/>
      <c r="G20" s="67"/>
      <c r="H20" s="67"/>
    </row>
    <row r="22" spans="2:12" ht="25.5" customHeight="1" x14ac:dyDescent="0.2">
      <c r="B22" s="65" t="s">
        <v>65</v>
      </c>
      <c r="C22" s="67"/>
      <c r="D22" s="67"/>
      <c r="E22" s="67"/>
      <c r="F22" s="67"/>
      <c r="G22" s="67"/>
      <c r="H22" s="67"/>
    </row>
    <row r="24" spans="2:12" ht="90" customHeight="1" x14ac:dyDescent="0.2">
      <c r="B24" s="65" t="s">
        <v>66</v>
      </c>
      <c r="C24" s="67"/>
      <c r="D24" s="67"/>
      <c r="E24" s="67"/>
      <c r="F24" s="67"/>
      <c r="G24" s="67"/>
      <c r="H24" s="67"/>
    </row>
    <row r="25" spans="2:12" x14ac:dyDescent="0.2">
      <c r="L25" s="35"/>
    </row>
    <row r="26" spans="2:12" ht="54" customHeight="1" x14ac:dyDescent="0.2">
      <c r="B26" s="65" t="s">
        <v>67</v>
      </c>
      <c r="C26" s="67"/>
      <c r="D26" s="67"/>
      <c r="E26" s="67"/>
      <c r="F26" s="67"/>
      <c r="G26" s="67"/>
      <c r="H26" s="67"/>
    </row>
    <row r="28" spans="2:12" ht="52.5" customHeight="1" x14ac:dyDescent="0.2">
      <c r="B28" s="65" t="s">
        <v>68</v>
      </c>
      <c r="C28" s="67"/>
      <c r="D28" s="67"/>
      <c r="E28" s="67"/>
      <c r="F28" s="67"/>
      <c r="G28" s="67"/>
      <c r="H28" s="67"/>
    </row>
    <row r="30" spans="2:12" ht="39.75" customHeight="1" x14ac:dyDescent="0.2">
      <c r="B30" s="68" t="s">
        <v>69</v>
      </c>
      <c r="C30" s="67"/>
      <c r="D30" s="67"/>
      <c r="E30" s="67"/>
      <c r="F30" s="67"/>
      <c r="G30" s="67"/>
      <c r="H30" s="67"/>
    </row>
    <row r="32" spans="2:12" ht="20.25" x14ac:dyDescent="0.3">
      <c r="B32" s="64" t="s">
        <v>70</v>
      </c>
    </row>
    <row r="34" spans="2:10" x14ac:dyDescent="0.2">
      <c r="B34" s="63" t="s">
        <v>71</v>
      </c>
    </row>
    <row r="35" spans="2:10" ht="103.5" customHeight="1" x14ac:dyDescent="0.2">
      <c r="B35" s="65" t="s">
        <v>72</v>
      </c>
      <c r="C35" s="67"/>
      <c r="D35" s="67"/>
      <c r="E35" s="67"/>
      <c r="F35" s="67"/>
      <c r="G35" s="67"/>
      <c r="H35" s="67"/>
    </row>
    <row r="37" spans="2:10" x14ac:dyDescent="0.2">
      <c r="B37" s="63" t="s">
        <v>73</v>
      </c>
    </row>
    <row r="38" spans="2:10" ht="102.75" customHeight="1" x14ac:dyDescent="0.2">
      <c r="B38" s="65" t="s">
        <v>74</v>
      </c>
      <c r="C38" s="67"/>
      <c r="D38" s="67"/>
      <c r="E38" s="67"/>
      <c r="F38" s="67"/>
      <c r="G38" s="67"/>
      <c r="H38" s="67"/>
      <c r="I38" s="65"/>
      <c r="J38" s="67"/>
    </row>
  </sheetData>
  <mergeCells count="12">
    <mergeCell ref="B35:H35"/>
    <mergeCell ref="B38:H38"/>
    <mergeCell ref="I38:J38"/>
    <mergeCell ref="B24:H24"/>
    <mergeCell ref="B26:H26"/>
    <mergeCell ref="B28:H28"/>
    <mergeCell ref="B30:H30"/>
    <mergeCell ref="B9:I9"/>
    <mergeCell ref="B16:G16"/>
    <mergeCell ref="B17:H18"/>
    <mergeCell ref="B20:H20"/>
    <mergeCell ref="B22:H22"/>
  </mergeCells>
  <pageMargins left="0.7" right="0.7" top="0.75" bottom="0.75" header="0.3" footer="0.3"/>
  <pageSetup paperSize="9" scale="96"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09"/>
  <sheetViews>
    <sheetView tabSelected="1" topLeftCell="A19" zoomScaleNormal="100" workbookViewId="0">
      <selection activeCell="D13" sqref="D13"/>
    </sheetView>
  </sheetViews>
  <sheetFormatPr defaultColWidth="9" defaultRowHeight="12.75" x14ac:dyDescent="0.2"/>
  <cols>
    <col min="1" max="1" width="3.5" style="1" customWidth="1"/>
    <col min="2" max="2" width="42.5" style="1" customWidth="1"/>
    <col min="3" max="3" width="6.375" style="1" customWidth="1"/>
    <col min="4" max="4" width="11.375" style="1" customWidth="1"/>
    <col min="5" max="5" width="21.75" style="1" customWidth="1"/>
    <col min="6" max="6" width="24.5" style="1" customWidth="1"/>
    <col min="7" max="7" width="15.25" style="1" customWidth="1"/>
    <col min="8" max="8" width="9" style="1" hidden="1" customWidth="1"/>
    <col min="9" max="9" width="25.375" style="1" hidden="1" customWidth="1"/>
    <col min="10" max="10" width="9.25" style="1" hidden="1" customWidth="1"/>
    <col min="11" max="11" width="7.25" style="1" hidden="1" customWidth="1"/>
    <col min="12" max="15" width="9" style="1" hidden="1" customWidth="1"/>
    <col min="16" max="18" width="9" style="1" customWidth="1"/>
    <col min="19" max="16384" width="9" style="1"/>
  </cols>
  <sheetData>
    <row r="1" spans="1:10" x14ac:dyDescent="0.2">
      <c r="A1" s="4"/>
      <c r="B1" s="4"/>
      <c r="C1" s="4"/>
      <c r="D1" s="4"/>
      <c r="E1" s="4"/>
      <c r="F1" s="4"/>
      <c r="G1" s="4"/>
    </row>
    <row r="2" spans="1:10" ht="20.25" x14ac:dyDescent="0.3">
      <c r="A2" s="4"/>
      <c r="B2" s="71" t="s">
        <v>19</v>
      </c>
      <c r="C2" s="71"/>
      <c r="D2" s="71"/>
      <c r="E2" s="5"/>
      <c r="F2" s="5"/>
      <c r="G2" s="4"/>
    </row>
    <row r="3" spans="1:10" ht="14.25" x14ac:dyDescent="0.2">
      <c r="A3" s="4"/>
      <c r="B3" s="6"/>
      <c r="C3" s="6"/>
      <c r="D3" s="7"/>
      <c r="E3" s="7"/>
      <c r="F3" s="7"/>
      <c r="G3" s="4"/>
    </row>
    <row r="4" spans="1:10" ht="19.5" customHeight="1" x14ac:dyDescent="0.2">
      <c r="A4" s="4"/>
      <c r="B4" s="30" t="s">
        <v>22</v>
      </c>
      <c r="C4" s="6"/>
      <c r="D4" s="7"/>
      <c r="E4" s="7"/>
      <c r="F4" s="7"/>
      <c r="G4" s="4"/>
    </row>
    <row r="5" spans="1:10" ht="14.25" x14ac:dyDescent="0.2">
      <c r="A5" s="4"/>
      <c r="B5" s="7" t="s">
        <v>0</v>
      </c>
      <c r="C5" s="8"/>
      <c r="D5" s="77"/>
      <c r="E5" s="74"/>
      <c r="F5" s="7"/>
      <c r="G5" s="4"/>
    </row>
    <row r="6" spans="1:10" ht="14.25" x14ac:dyDescent="0.2">
      <c r="A6" s="4"/>
      <c r="B6" s="7"/>
      <c r="C6" s="7"/>
      <c r="D6" s="7"/>
      <c r="E6" s="7"/>
      <c r="F6" s="7"/>
      <c r="G6" s="4"/>
    </row>
    <row r="7" spans="1:10" ht="14.25" x14ac:dyDescent="0.2">
      <c r="A7" s="4"/>
      <c r="B7" s="7" t="s">
        <v>4</v>
      </c>
      <c r="C7" s="7"/>
      <c r="D7" s="75"/>
      <c r="E7" s="76"/>
      <c r="F7" s="74"/>
      <c r="G7" s="4"/>
    </row>
    <row r="8" spans="1:10" ht="14.25" x14ac:dyDescent="0.2">
      <c r="A8" s="4"/>
      <c r="B8" s="7"/>
      <c r="C8" s="7"/>
      <c r="D8" s="7"/>
      <c r="E8" s="7"/>
      <c r="F8" s="7"/>
      <c r="G8" s="4"/>
    </row>
    <row r="9" spans="1:10" ht="14.25" x14ac:dyDescent="0.2">
      <c r="A9" s="4"/>
      <c r="B9" s="62"/>
      <c r="C9" s="8"/>
      <c r="D9" s="75"/>
      <c r="E9" s="74"/>
      <c r="F9" s="7"/>
      <c r="G9" s="4"/>
    </row>
    <row r="10" spans="1:10" ht="14.25" x14ac:dyDescent="0.2">
      <c r="A10" s="4"/>
      <c r="B10" s="7"/>
      <c r="C10" s="7"/>
      <c r="D10" s="7"/>
      <c r="E10" s="7"/>
      <c r="F10" s="7"/>
      <c r="G10" s="4"/>
    </row>
    <row r="11" spans="1:10" ht="14.25" x14ac:dyDescent="0.2">
      <c r="A11" s="4"/>
      <c r="B11" s="7" t="s">
        <v>1</v>
      </c>
      <c r="C11" s="7"/>
      <c r="D11" s="72"/>
      <c r="E11" s="73"/>
      <c r="F11" s="74"/>
      <c r="G11" s="4"/>
    </row>
    <row r="12" spans="1:10" ht="14.25" x14ac:dyDescent="0.2">
      <c r="A12" s="4"/>
      <c r="B12" s="7"/>
      <c r="C12" s="7"/>
      <c r="D12" s="9"/>
      <c r="E12" s="10"/>
      <c r="F12" s="7"/>
      <c r="G12" s="4"/>
      <c r="I12" s="2"/>
    </row>
    <row r="13" spans="1:10" ht="14.25" x14ac:dyDescent="0.2">
      <c r="A13" s="4"/>
      <c r="B13" s="7" t="s">
        <v>5</v>
      </c>
      <c r="C13" s="8"/>
      <c r="D13" s="3"/>
      <c r="E13" s="10"/>
      <c r="F13" s="7"/>
      <c r="G13" s="4"/>
    </row>
    <row r="14" spans="1:10" ht="14.25" x14ac:dyDescent="0.2">
      <c r="A14" s="4"/>
      <c r="B14" s="7"/>
      <c r="C14" s="7"/>
      <c r="D14" s="9"/>
      <c r="E14" s="10"/>
      <c r="F14" s="7"/>
      <c r="G14" s="4"/>
    </row>
    <row r="15" spans="1:10" ht="14.25" x14ac:dyDescent="0.2">
      <c r="A15" s="4"/>
      <c r="B15" s="7" t="s">
        <v>6</v>
      </c>
      <c r="C15" s="7"/>
      <c r="D15" s="15"/>
      <c r="E15" s="10"/>
      <c r="F15" s="7"/>
      <c r="G15" s="4"/>
      <c r="I15" s="60">
        <f>IF(D22&gt;0,DATE(IF(MONTH(D22)&gt;=8,YEAR(D22),YEAR(D22)-1),8,1),0)</f>
        <v>0</v>
      </c>
      <c r="J15" s="1" t="s">
        <v>60</v>
      </c>
    </row>
    <row r="16" spans="1:10" ht="14.25" x14ac:dyDescent="0.2">
      <c r="A16" s="4"/>
      <c r="B16" s="7" t="str">
        <f>IF(D15="ja","Standaard salaris boven/gelijk max schaal 8 =  € 4055,-"," ")</f>
        <v xml:space="preserve"> </v>
      </c>
      <c r="C16" s="7"/>
      <c r="D16" s="17"/>
      <c r="E16" s="10"/>
      <c r="F16" s="7"/>
      <c r="G16" s="4"/>
      <c r="I16" s="1" t="s">
        <v>7</v>
      </c>
    </row>
    <row r="17" spans="1:13" ht="14.25" x14ac:dyDescent="0.2">
      <c r="A17" s="4"/>
      <c r="B17" s="7"/>
      <c r="C17" s="7"/>
      <c r="D17" s="7"/>
      <c r="E17" s="10"/>
      <c r="F17" s="7"/>
      <c r="G17" s="4"/>
      <c r="I17" s="1" t="s">
        <v>8</v>
      </c>
    </row>
    <row r="18" spans="1:13" ht="14.25" x14ac:dyDescent="0.2">
      <c r="A18" s="4"/>
      <c r="B18" s="7" t="s">
        <v>11</v>
      </c>
      <c r="C18" s="7"/>
      <c r="D18" s="3"/>
      <c r="E18" s="59" t="str">
        <f>IF(AND(D20&gt;0,D18=0),"Vul vanaf datum  in",IF(D18&lt;D20,"Opbouw vanaf groter/gelijk zijn aan ingang DV",IF(D18&lt;I15, IF(OR(MONTH(D22)=9,MONTH(D22)=8),"Let op: berekening is langer dan 1 kalenderjaar","Vanaf datum ligt voor begin schooljaar"),"")))</f>
        <v/>
      </c>
      <c r="F18" s="7"/>
      <c r="G18" s="4"/>
    </row>
    <row r="19" spans="1:13" ht="14.25" x14ac:dyDescent="0.2">
      <c r="A19" s="4"/>
      <c r="B19" s="7"/>
      <c r="C19" s="7"/>
      <c r="D19" s="9"/>
      <c r="E19" s="10"/>
      <c r="F19" s="7"/>
      <c r="G19" s="4"/>
      <c r="I19" s="1">
        <v>0</v>
      </c>
      <c r="J19" s="1">
        <v>18</v>
      </c>
      <c r="K19" s="1">
        <v>24</v>
      </c>
      <c r="L19" s="1">
        <v>1</v>
      </c>
      <c r="M19" s="1">
        <v>31</v>
      </c>
    </row>
    <row r="20" spans="1:13" ht="13.5" customHeight="1" x14ac:dyDescent="0.2">
      <c r="A20" s="4"/>
      <c r="B20" s="62" t="s">
        <v>2</v>
      </c>
      <c r="C20" s="8"/>
      <c r="D20" s="3"/>
      <c r="E20" s="7"/>
      <c r="F20" s="7"/>
      <c r="G20" s="4"/>
      <c r="I20" s="1">
        <v>19</v>
      </c>
      <c r="J20" s="1">
        <v>19</v>
      </c>
      <c r="K20" s="1">
        <v>16</v>
      </c>
      <c r="L20" s="1">
        <v>2</v>
      </c>
      <c r="M20" s="1">
        <v>28</v>
      </c>
    </row>
    <row r="21" spans="1:13" ht="14.25" x14ac:dyDescent="0.2">
      <c r="A21" s="4"/>
      <c r="B21" s="7"/>
      <c r="C21" s="7"/>
      <c r="D21" s="11"/>
      <c r="E21" s="7"/>
      <c r="F21" s="7"/>
      <c r="G21" s="4"/>
      <c r="I21" s="1">
        <v>20</v>
      </c>
      <c r="J21" s="1">
        <v>20</v>
      </c>
      <c r="K21" s="1">
        <v>8</v>
      </c>
      <c r="L21" s="1">
        <v>3</v>
      </c>
      <c r="M21" s="1">
        <v>31</v>
      </c>
    </row>
    <row r="22" spans="1:13" ht="14.25" x14ac:dyDescent="0.2">
      <c r="A22" s="4"/>
      <c r="B22" s="7" t="s">
        <v>3</v>
      </c>
      <c r="C22" s="8"/>
      <c r="D22" s="58"/>
      <c r="E22" s="32" t="str">
        <f>IF(D22&lt;D20,"Einde DV moet groter zijn dan Ingang DV","(zie toelichting punt 1)")</f>
        <v>(zie toelichting punt 1)</v>
      </c>
      <c r="F22" s="7"/>
      <c r="G22" s="4"/>
      <c r="I22" s="1">
        <v>21</v>
      </c>
      <c r="J22" s="1">
        <v>29</v>
      </c>
      <c r="K22" s="1">
        <v>0</v>
      </c>
      <c r="L22" s="1">
        <v>4</v>
      </c>
      <c r="M22" s="1">
        <v>30</v>
      </c>
    </row>
    <row r="23" spans="1:13" ht="14.25" x14ac:dyDescent="0.2">
      <c r="A23" s="4"/>
      <c r="B23" s="7"/>
      <c r="C23" s="7"/>
      <c r="D23" s="7"/>
      <c r="E23" s="10"/>
      <c r="F23" s="7"/>
      <c r="G23" s="4"/>
      <c r="I23" s="1">
        <v>30</v>
      </c>
      <c r="J23" s="1">
        <v>39</v>
      </c>
      <c r="K23" s="1">
        <v>8</v>
      </c>
      <c r="L23" s="1">
        <v>5</v>
      </c>
      <c r="M23" s="1">
        <v>31</v>
      </c>
    </row>
    <row r="24" spans="1:13" ht="14.25" x14ac:dyDescent="0.2">
      <c r="A24" s="4"/>
      <c r="B24" s="53" t="s">
        <v>53</v>
      </c>
      <c r="C24" s="7"/>
      <c r="D24" s="61"/>
      <c r="E24" s="32" t="s">
        <v>46</v>
      </c>
      <c r="F24" s="7"/>
      <c r="G24" s="4"/>
      <c r="I24" s="1">
        <v>40</v>
      </c>
      <c r="J24" s="1">
        <v>44</v>
      </c>
      <c r="K24" s="1">
        <v>16</v>
      </c>
      <c r="L24" s="1">
        <v>6</v>
      </c>
      <c r="M24" s="1">
        <v>30</v>
      </c>
    </row>
    <row r="25" spans="1:13" ht="14.25" x14ac:dyDescent="0.2">
      <c r="A25" s="4"/>
      <c r="B25" s="7"/>
      <c r="C25" s="7"/>
      <c r="D25" s="37"/>
      <c r="E25" s="32"/>
      <c r="F25" s="7"/>
      <c r="G25" s="4"/>
      <c r="I25" s="1">
        <v>45</v>
      </c>
      <c r="J25" s="1">
        <v>49</v>
      </c>
      <c r="K25" s="1">
        <v>24</v>
      </c>
      <c r="L25" s="1">
        <v>7</v>
      </c>
      <c r="M25" s="1">
        <v>31</v>
      </c>
    </row>
    <row r="26" spans="1:13" ht="14.25" x14ac:dyDescent="0.2">
      <c r="A26" s="4"/>
      <c r="B26" s="4"/>
      <c r="C26" s="7"/>
      <c r="D26" s="37" t="s">
        <v>48</v>
      </c>
      <c r="E26" s="10" t="s">
        <v>49</v>
      </c>
      <c r="F26" s="10" t="s">
        <v>40</v>
      </c>
      <c r="G26" s="4"/>
      <c r="I26" s="1">
        <v>50</v>
      </c>
      <c r="J26" s="1">
        <v>54</v>
      </c>
      <c r="K26" s="1">
        <v>32</v>
      </c>
      <c r="L26" s="1">
        <v>8</v>
      </c>
      <c r="M26" s="1">
        <v>31</v>
      </c>
    </row>
    <row r="27" spans="1:13" ht="14.25" x14ac:dyDescent="0.2">
      <c r="A27" s="4"/>
      <c r="B27" s="53" t="s">
        <v>52</v>
      </c>
      <c r="C27" s="7"/>
      <c r="D27" s="3"/>
      <c r="E27" s="3"/>
      <c r="F27" s="16"/>
      <c r="G27" s="32" t="s">
        <v>25</v>
      </c>
      <c r="I27" s="1">
        <v>55</v>
      </c>
      <c r="J27" s="1">
        <v>59</v>
      </c>
      <c r="K27" s="1">
        <v>40</v>
      </c>
      <c r="L27" s="1">
        <v>9</v>
      </c>
      <c r="M27" s="1">
        <v>30</v>
      </c>
    </row>
    <row r="28" spans="1:13" ht="14.25" x14ac:dyDescent="0.2">
      <c r="A28" s="4"/>
      <c r="B28" s="7"/>
      <c r="C28" s="7"/>
      <c r="D28" s="37"/>
      <c r="E28" s="32"/>
      <c r="F28" s="7"/>
      <c r="G28" s="4"/>
      <c r="I28" s="1">
        <v>60</v>
      </c>
      <c r="J28" s="1">
        <v>100</v>
      </c>
      <c r="K28" s="1">
        <v>48</v>
      </c>
      <c r="L28" s="1">
        <v>10</v>
      </c>
      <c r="M28" s="1">
        <v>31</v>
      </c>
    </row>
    <row r="29" spans="1:13" ht="14.25" x14ac:dyDescent="0.2">
      <c r="A29" s="4"/>
      <c r="B29" s="56" t="s">
        <v>59</v>
      </c>
      <c r="C29" s="7"/>
      <c r="D29" s="54"/>
      <c r="E29" s="32" t="s">
        <v>24</v>
      </c>
      <c r="F29" s="7"/>
      <c r="G29" s="4"/>
      <c r="L29" s="1">
        <v>11</v>
      </c>
      <c r="M29" s="1">
        <v>30</v>
      </c>
    </row>
    <row r="30" spans="1:13" ht="14.25" x14ac:dyDescent="0.2">
      <c r="A30" s="4"/>
      <c r="B30" s="7"/>
      <c r="C30" s="7"/>
      <c r="D30" s="55"/>
      <c r="E30" s="32"/>
      <c r="F30" s="7"/>
      <c r="G30" s="4"/>
      <c r="I30" s="1">
        <f>(2/21)*428/12*0.425</f>
        <v>1.4436507936507936</v>
      </c>
      <c r="L30" s="1">
        <v>12</v>
      </c>
      <c r="M30" s="1">
        <v>31</v>
      </c>
    </row>
    <row r="31" spans="1:13" ht="14.25" x14ac:dyDescent="0.2">
      <c r="A31" s="4"/>
      <c r="B31" s="7" t="s">
        <v>9</v>
      </c>
      <c r="C31" s="7"/>
      <c r="D31" s="13" t="str">
        <f>IF(D18=0,"",D18)</f>
        <v/>
      </c>
      <c r="E31" s="7"/>
      <c r="F31" s="12"/>
      <c r="G31" s="4"/>
    </row>
    <row r="32" spans="1:13" ht="14.25" x14ac:dyDescent="0.2">
      <c r="A32" s="4"/>
      <c r="B32" s="7" t="str">
        <f>"Leeftijd op "&amp;IF(D22&gt;0,TEXT(D22,"dd-mm-jjjj"),"")</f>
        <v xml:space="preserve">Leeftijd op </v>
      </c>
      <c r="C32" s="7"/>
      <c r="D32" s="7">
        <f>IF(D13&gt;0,IF(D22&gt;0,DATEDIF(D13,D22,"y"),0),0)</f>
        <v>0</v>
      </c>
      <c r="E32" s="7"/>
      <c r="F32" s="7"/>
      <c r="G32" s="4"/>
      <c r="I32" s="26"/>
    </row>
    <row r="33" spans="1:13" ht="14.25" x14ac:dyDescent="0.2">
      <c r="A33" s="4"/>
      <c r="B33" s="7" t="s">
        <v>13</v>
      </c>
      <c r="C33" s="7"/>
      <c r="D33" s="14">
        <f>428+IF(D15="ja",VLOOKUP(D32,I19:K28,3,TRUE)+IF(D16="ja",8))</f>
        <v>428</v>
      </c>
      <c r="E33" s="32" t="s">
        <v>55</v>
      </c>
      <c r="F33" s="7"/>
      <c r="G33" s="4"/>
      <c r="I33" s="48" t="s">
        <v>50</v>
      </c>
      <c r="M33" s="1" t="s">
        <v>51</v>
      </c>
    </row>
    <row r="34" spans="1:13" ht="14.25" x14ac:dyDescent="0.2">
      <c r="A34" s="4"/>
      <c r="B34" s="7"/>
      <c r="C34" s="7"/>
      <c r="D34" s="14"/>
      <c r="E34" s="7"/>
      <c r="F34" s="7"/>
      <c r="G34" s="4"/>
      <c r="I34" s="49">
        <f>VLOOKUP(MONTH(D22),L19:M30,2,TRUE)</f>
        <v>31</v>
      </c>
      <c r="K34" s="51" t="s">
        <v>23</v>
      </c>
      <c r="M34" s="50">
        <f>VLOOKUP(MONTH(E27),L19:M30,2,TRUE)</f>
        <v>31</v>
      </c>
    </row>
    <row r="35" spans="1:13" ht="14.25" x14ac:dyDescent="0.2">
      <c r="A35" s="4"/>
      <c r="B35" s="7"/>
      <c r="C35" s="7"/>
      <c r="D35" s="10" t="s">
        <v>15</v>
      </c>
      <c r="E35" s="25" t="s">
        <v>16</v>
      </c>
      <c r="F35" s="7"/>
      <c r="G35" s="4"/>
      <c r="I35" s="50">
        <f>IF(D31&gt;0,(IF(D22&gt;0,TRUNC((DATEDIF(D31,D22+1,"m"))),0)),0)</f>
        <v>0</v>
      </c>
      <c r="K35" s="52" t="s">
        <v>17</v>
      </c>
      <c r="M35" s="50">
        <f>IF(D27&gt;0,(IF(E27&gt;0,TRUNC((DATEDIF(D27,E27+1,"m"))),0)),0)</f>
        <v>0</v>
      </c>
    </row>
    <row r="36" spans="1:13" ht="14.25" x14ac:dyDescent="0.2">
      <c r="A36" s="4"/>
      <c r="B36" s="7" t="s">
        <v>10</v>
      </c>
      <c r="C36" s="7"/>
      <c r="D36" s="14">
        <f>I40</f>
        <v>0</v>
      </c>
      <c r="E36" s="27">
        <f>I42</f>
        <v>0</v>
      </c>
      <c r="F36" s="33" t="s">
        <v>56</v>
      </c>
      <c r="G36" s="4"/>
      <c r="I36" s="50"/>
      <c r="K36" s="52"/>
      <c r="M36" s="50"/>
    </row>
    <row r="37" spans="1:13" ht="14.25" x14ac:dyDescent="0.2">
      <c r="A37" s="4"/>
      <c r="B37" s="53" t="s">
        <v>52</v>
      </c>
      <c r="C37" s="7"/>
      <c r="D37" s="14">
        <f>M40</f>
        <v>0</v>
      </c>
      <c r="E37" s="27">
        <f>M42</f>
        <v>0</v>
      </c>
      <c r="F37" s="33"/>
      <c r="G37" s="4"/>
      <c r="I37" s="50"/>
      <c r="K37" s="52"/>
      <c r="M37" s="50"/>
    </row>
    <row r="38" spans="1:13" ht="14.25" x14ac:dyDescent="0.2">
      <c r="A38" s="4"/>
      <c r="B38" s="7" t="s">
        <v>14</v>
      </c>
      <c r="C38" s="7"/>
      <c r="D38" s="14">
        <f>D68</f>
        <v>0</v>
      </c>
      <c r="E38" s="28">
        <f>E68</f>
        <v>0</v>
      </c>
      <c r="F38" s="22"/>
      <c r="G38" s="4"/>
      <c r="I38" s="50">
        <f>IF(D31&gt;0,IF(D22&gt;0,TRUNC((DATEDIF(D31,D22+1,"md"))),0),0)</f>
        <v>0</v>
      </c>
      <c r="K38" s="51" t="s">
        <v>18</v>
      </c>
      <c r="M38" s="50">
        <f>IF(D27&gt;0,IF(E27&gt;0,TRUNC((DATEDIF(D27,E27+1,"md"))),0),0)</f>
        <v>0</v>
      </c>
    </row>
    <row r="39" spans="1:13" ht="15" x14ac:dyDescent="0.25">
      <c r="A39" s="4"/>
      <c r="B39" s="53" t="s">
        <v>54</v>
      </c>
      <c r="C39" s="7"/>
      <c r="D39" s="23">
        <f>D29+IF((D38+D37)=D36,0,IF((D38+D37)&lt;D36,IF(E36&gt;=(E38+E37),D36-D38-D37,D36-D38-D37-1),IF((E38+E37)&gt;=E36,D36-D38-D37,D36-D38-D37+1)))</f>
        <v>0</v>
      </c>
      <c r="E39" s="23">
        <f>IF((E36&gt;=(E38+E37))*AND(D36&gt;=(D38+D37)),E36-E38-E37,IF((D38+D37)&gt;=D36,IF((E38+E37)&gt;=E36,-((E38+E37)-E36),-(60+E38+E37-E36)),E36+60-E38-E37))</f>
        <v>0</v>
      </c>
      <c r="F39" s="32" t="s">
        <v>57</v>
      </c>
      <c r="G39" s="4"/>
      <c r="I39" s="50">
        <f>(I35/12*D24*D33)+(I38/I34*D24*D33/12)</f>
        <v>0</v>
      </c>
      <c r="K39" s="51"/>
      <c r="M39" s="50">
        <f>(M35/12*F27*D33)+(M38/I34*F27*D33/12)</f>
        <v>0</v>
      </c>
    </row>
    <row r="40" spans="1:13" ht="9.75" customHeight="1" x14ac:dyDescent="0.25">
      <c r="A40" s="4"/>
      <c r="B40" s="7"/>
      <c r="C40" s="7"/>
      <c r="D40" s="23"/>
      <c r="E40" s="23"/>
      <c r="F40" s="32"/>
      <c r="G40" s="4"/>
      <c r="I40" s="50">
        <f>INT(I39)</f>
        <v>0</v>
      </c>
      <c r="K40" s="51" t="s">
        <v>15</v>
      </c>
      <c r="M40" s="50">
        <f>INT(M39)</f>
        <v>0</v>
      </c>
    </row>
    <row r="41" spans="1:13" ht="21" customHeight="1" x14ac:dyDescent="0.2">
      <c r="A41" s="4"/>
      <c r="B41" s="36" t="s">
        <v>38</v>
      </c>
      <c r="C41" s="7"/>
      <c r="D41" s="57"/>
      <c r="E41" s="69" t="str">
        <f>IF(D41="ja"," Indien betrokkene meer dan 4 keer de taakomvang per week, verlof heeft genoten, is tenminste het wettelijk verlof aan hem/haar verleend. Uitbetaling van overige verlofrechten is in principe niet verplicht","")</f>
        <v/>
      </c>
      <c r="F41" s="70"/>
      <c r="G41" s="4"/>
      <c r="I41" s="50">
        <f>I39-I40</f>
        <v>0</v>
      </c>
      <c r="K41" s="51"/>
      <c r="M41" s="50">
        <f>M39-M40</f>
        <v>0</v>
      </c>
    </row>
    <row r="42" spans="1:13" ht="39" customHeight="1" x14ac:dyDescent="0.25">
      <c r="A42" s="4"/>
      <c r="B42" s="7"/>
      <c r="C42" s="7"/>
      <c r="D42" s="23"/>
      <c r="E42" s="70"/>
      <c r="F42" s="70"/>
      <c r="G42" s="4"/>
      <c r="I42" s="50">
        <f>INT(I41*60)</f>
        <v>0</v>
      </c>
      <c r="K42" s="51" t="s">
        <v>16</v>
      </c>
      <c r="M42" s="50">
        <f>INT(M41*60)</f>
        <v>0</v>
      </c>
    </row>
    <row r="43" spans="1:13" ht="19.5" customHeight="1" x14ac:dyDescent="0.2">
      <c r="A43" s="4"/>
      <c r="B43" s="7" t="s">
        <v>26</v>
      </c>
      <c r="C43" s="7"/>
      <c r="D43" s="10" t="s">
        <v>15</v>
      </c>
      <c r="E43" s="10" t="s">
        <v>16</v>
      </c>
      <c r="F43" s="31" t="s">
        <v>58</v>
      </c>
      <c r="G43" s="4"/>
    </row>
    <row r="44" spans="1:13" ht="14.25" customHeight="1" x14ac:dyDescent="0.2">
      <c r="A44" s="4"/>
      <c r="B44" s="7" t="s">
        <v>32</v>
      </c>
      <c r="C44" s="7"/>
      <c r="D44" s="19"/>
      <c r="E44" s="19"/>
      <c r="F44" s="34" t="str">
        <f>IF(D44&gt;48,"LET OP: Onwaarschijnlijk hoog aantal uren ingevoerd.","")</f>
        <v/>
      </c>
      <c r="G44" s="4"/>
    </row>
    <row r="45" spans="1:13" ht="14.25" customHeight="1" x14ac:dyDescent="0.2">
      <c r="A45" s="4"/>
      <c r="B45" s="7" t="s">
        <v>35</v>
      </c>
      <c r="C45" s="7"/>
      <c r="D45" s="19"/>
      <c r="E45" s="19"/>
      <c r="F45" s="34" t="str">
        <f>IF(D45&gt;96,"LET OP: Onwaarschijnlijk hoog aantal uren ingevoerd.","")</f>
        <v/>
      </c>
      <c r="G45" s="4"/>
    </row>
    <row r="46" spans="1:13" ht="14.25" customHeight="1" x14ac:dyDescent="0.2">
      <c r="A46" s="4"/>
      <c r="B46" s="7" t="s">
        <v>36</v>
      </c>
      <c r="C46" s="7"/>
      <c r="D46" s="19"/>
      <c r="E46" s="19"/>
      <c r="F46" s="34" t="str">
        <f>IF(D46&gt;48,"LET OP: Onwaarschijnlijk hoog aantal uren ingevoerd.","")</f>
        <v/>
      </c>
      <c r="G46" s="4"/>
    </row>
    <row r="47" spans="1:13" ht="14.25" x14ac:dyDescent="0.2">
      <c r="A47" s="4"/>
      <c r="B47" s="7" t="s">
        <v>33</v>
      </c>
      <c r="C47" s="7"/>
      <c r="D47" s="19"/>
      <c r="E47" s="19"/>
      <c r="F47" s="34" t="str">
        <f>IF(D47&gt;144,"LET OP: Onwaarschijnlijk hoog aantal uren ingevoerd.","")</f>
        <v/>
      </c>
      <c r="G47" s="4"/>
    </row>
    <row r="48" spans="1:13" ht="14.25" x14ac:dyDescent="0.2">
      <c r="A48" s="4"/>
      <c r="B48" s="7" t="s">
        <v>34</v>
      </c>
      <c r="C48" s="7"/>
      <c r="D48" s="19"/>
      <c r="E48" s="19"/>
      <c r="F48" s="34" t="str">
        <f>IF(D48&gt;288,"LET OP: Onwaarschijnlijk hoog aantal uren ingevoerd.","")</f>
        <v/>
      </c>
      <c r="G48" s="4"/>
    </row>
    <row r="49" spans="1:7" ht="14.25" x14ac:dyDescent="0.2">
      <c r="A49" s="4"/>
      <c r="B49" s="62" t="s">
        <v>37</v>
      </c>
      <c r="C49" s="7"/>
      <c r="D49" s="19"/>
      <c r="E49" s="19"/>
      <c r="F49" s="34"/>
      <c r="G49" s="4"/>
    </row>
    <row r="50" spans="1:7" ht="14.25" customHeight="1" x14ac:dyDescent="0.2">
      <c r="A50" s="4"/>
      <c r="B50" s="7" t="s">
        <v>27</v>
      </c>
      <c r="C50" s="7"/>
      <c r="D50" s="19"/>
      <c r="E50" s="19"/>
      <c r="F50" s="34"/>
      <c r="G50" s="4"/>
    </row>
    <row r="51" spans="1:7" ht="14.25" customHeight="1" x14ac:dyDescent="0.2">
      <c r="A51" s="4"/>
      <c r="B51" s="7" t="s">
        <v>28</v>
      </c>
      <c r="C51" s="7"/>
      <c r="D51" s="19"/>
      <c r="E51" s="19"/>
      <c r="F51" s="34"/>
      <c r="G51" s="4"/>
    </row>
    <row r="52" spans="1:7" ht="14.25" customHeight="1" x14ac:dyDescent="0.2">
      <c r="A52" s="4"/>
      <c r="B52" s="7" t="s">
        <v>29</v>
      </c>
      <c r="C52" s="7"/>
      <c r="D52" s="19"/>
      <c r="E52" s="19"/>
      <c r="F52" s="34"/>
      <c r="G52" s="4"/>
    </row>
    <row r="53" spans="1:7" ht="14.25" customHeight="1" x14ac:dyDescent="0.2">
      <c r="A53" s="4"/>
      <c r="B53" s="7" t="s">
        <v>30</v>
      </c>
      <c r="C53" s="7"/>
      <c r="D53" s="19"/>
      <c r="E53" s="19"/>
      <c r="F53" s="34"/>
      <c r="G53" s="4"/>
    </row>
    <row r="54" spans="1:7" ht="14.25" customHeight="1" x14ac:dyDescent="0.2">
      <c r="A54" s="4"/>
      <c r="B54" s="7" t="s">
        <v>31</v>
      </c>
      <c r="C54" s="7"/>
      <c r="D54" s="19"/>
      <c r="E54" s="19"/>
      <c r="F54" s="34" t="str">
        <f t="shared" ref="F54:F67" si="0">IF(D54&gt;45,"LET OP: Onwaarschijnlijk hoog aantal uren ingevoerd.","")</f>
        <v/>
      </c>
      <c r="G54" s="4"/>
    </row>
    <row r="55" spans="1:7" ht="14.25" customHeight="1" x14ac:dyDescent="0.2">
      <c r="A55" s="4"/>
      <c r="B55" s="7" t="s">
        <v>12</v>
      </c>
      <c r="C55" s="7"/>
      <c r="D55" s="4"/>
      <c r="E55" s="4"/>
      <c r="F55" s="4"/>
      <c r="G55" s="4"/>
    </row>
    <row r="56" spans="1:7" ht="14.25" customHeight="1" x14ac:dyDescent="0.2">
      <c r="A56" s="4"/>
      <c r="B56" s="18"/>
      <c r="C56" s="4"/>
      <c r="D56" s="19"/>
      <c r="E56" s="19"/>
      <c r="F56" s="24" t="str">
        <f t="shared" si="0"/>
        <v/>
      </c>
      <c r="G56" s="4"/>
    </row>
    <row r="57" spans="1:7" ht="14.25" customHeight="1" x14ac:dyDescent="0.2">
      <c r="A57" s="4"/>
      <c r="B57" s="18"/>
      <c r="C57" s="4"/>
      <c r="D57" s="19"/>
      <c r="E57" s="19"/>
      <c r="F57" s="24" t="str">
        <f t="shared" si="0"/>
        <v/>
      </c>
      <c r="G57" s="4"/>
    </row>
    <row r="58" spans="1:7" ht="14.25" customHeight="1" x14ac:dyDescent="0.2">
      <c r="A58" s="4"/>
      <c r="B58" s="18"/>
      <c r="C58" s="4"/>
      <c r="D58" s="19"/>
      <c r="E58" s="19"/>
      <c r="F58" s="24" t="str">
        <f t="shared" si="0"/>
        <v/>
      </c>
      <c r="G58" s="4"/>
    </row>
    <row r="59" spans="1:7" ht="14.25" customHeight="1" x14ac:dyDescent="0.2">
      <c r="A59" s="4"/>
      <c r="B59" s="18"/>
      <c r="C59" s="4"/>
      <c r="D59" s="19"/>
      <c r="E59" s="19"/>
      <c r="F59" s="24" t="str">
        <f t="shared" si="0"/>
        <v/>
      </c>
      <c r="G59" s="4"/>
    </row>
    <row r="60" spans="1:7" ht="14.25" customHeight="1" x14ac:dyDescent="0.2">
      <c r="A60" s="4"/>
      <c r="B60" s="18"/>
      <c r="C60" s="4"/>
      <c r="D60" s="19"/>
      <c r="E60" s="19"/>
      <c r="F60" s="24" t="str">
        <f t="shared" si="0"/>
        <v/>
      </c>
      <c r="G60" s="4"/>
    </row>
    <row r="61" spans="1:7" ht="14.25" customHeight="1" x14ac:dyDescent="0.2">
      <c r="A61" s="4"/>
      <c r="B61" s="18"/>
      <c r="C61" s="4"/>
      <c r="D61" s="19"/>
      <c r="E61" s="19"/>
      <c r="F61" s="24" t="str">
        <f t="shared" si="0"/>
        <v/>
      </c>
      <c r="G61" s="4"/>
    </row>
    <row r="62" spans="1:7" ht="14.25" customHeight="1" x14ac:dyDescent="0.2">
      <c r="A62" s="4"/>
      <c r="B62" s="18"/>
      <c r="C62" s="4"/>
      <c r="D62" s="19"/>
      <c r="E62" s="19"/>
      <c r="F62" s="24" t="str">
        <f t="shared" si="0"/>
        <v/>
      </c>
      <c r="G62" s="4"/>
    </row>
    <row r="63" spans="1:7" ht="14.25" customHeight="1" x14ac:dyDescent="0.2">
      <c r="A63" s="4"/>
      <c r="B63" s="18"/>
      <c r="C63" s="4"/>
      <c r="D63" s="19"/>
      <c r="E63" s="19"/>
      <c r="F63" s="24" t="str">
        <f t="shared" si="0"/>
        <v/>
      </c>
      <c r="G63" s="4"/>
    </row>
    <row r="64" spans="1:7" ht="14.25" customHeight="1" x14ac:dyDescent="0.2">
      <c r="A64" s="4"/>
      <c r="B64" s="18"/>
      <c r="C64" s="4"/>
      <c r="D64" s="19"/>
      <c r="E64" s="19"/>
      <c r="F64" s="24" t="str">
        <f t="shared" si="0"/>
        <v/>
      </c>
      <c r="G64" s="4"/>
    </row>
    <row r="65" spans="1:8" ht="14.25" customHeight="1" x14ac:dyDescent="0.2">
      <c r="A65" s="4"/>
      <c r="B65" s="18"/>
      <c r="C65" s="4"/>
      <c r="D65" s="19"/>
      <c r="E65" s="19"/>
      <c r="F65" s="24" t="str">
        <f t="shared" si="0"/>
        <v/>
      </c>
      <c r="G65" s="4"/>
    </row>
    <row r="66" spans="1:8" ht="14.25" customHeight="1" x14ac:dyDescent="0.2">
      <c r="A66" s="4"/>
      <c r="B66" s="18"/>
      <c r="C66" s="4"/>
      <c r="D66" s="19"/>
      <c r="E66" s="19"/>
      <c r="F66" s="24" t="str">
        <f t="shared" si="0"/>
        <v/>
      </c>
      <c r="G66" s="4"/>
    </row>
    <row r="67" spans="1:8" ht="14.25" customHeight="1" x14ac:dyDescent="0.2">
      <c r="A67" s="4"/>
      <c r="B67" s="18"/>
      <c r="C67" s="4"/>
      <c r="D67" s="19"/>
      <c r="E67" s="19"/>
      <c r="F67" s="24" t="str">
        <f t="shared" si="0"/>
        <v/>
      </c>
      <c r="G67" s="4"/>
    </row>
    <row r="68" spans="1:8" ht="14.25" customHeight="1" x14ac:dyDescent="0.2">
      <c r="A68" s="4"/>
      <c r="B68" s="4" t="s">
        <v>76</v>
      </c>
      <c r="C68" s="4"/>
      <c r="D68" s="20">
        <f>SUM(D44:D54)+SUM(D56:D67)+((SUM(E44:E54)+SUM(E56:E67)-MOD(SUM(E44:E54)+SUM(E56:E67),60))/60)</f>
        <v>0</v>
      </c>
      <c r="E68" s="20">
        <f>MOD(SUM(E44:E54)+SUM(E56:E67),60)</f>
        <v>0</v>
      </c>
      <c r="F68" s="4"/>
      <c r="G68" s="4"/>
      <c r="H68" s="21"/>
    </row>
    <row r="69" spans="1:8" ht="14.25" customHeight="1" x14ac:dyDescent="0.2">
      <c r="A69" s="4"/>
      <c r="B69" s="4"/>
      <c r="C69" s="4"/>
      <c r="D69" s="4"/>
      <c r="E69" s="4"/>
      <c r="F69" s="4"/>
      <c r="G69" s="4"/>
    </row>
    <row r="70" spans="1:8" ht="14.25" customHeight="1" x14ac:dyDescent="0.2">
      <c r="A70" s="4"/>
      <c r="B70" s="4"/>
      <c r="C70" s="4"/>
      <c r="D70" s="4"/>
      <c r="E70" s="4"/>
      <c r="F70" s="4"/>
      <c r="G70" s="4"/>
    </row>
    <row r="71" spans="1:8" ht="14.25" customHeight="1" x14ac:dyDescent="0.2">
      <c r="A71" s="4"/>
      <c r="B71" s="4"/>
      <c r="C71" s="4"/>
      <c r="D71" s="4"/>
      <c r="E71" s="4"/>
      <c r="F71" s="4"/>
      <c r="G71" s="4"/>
    </row>
    <row r="72" spans="1:8" ht="14.25" customHeight="1" x14ac:dyDescent="0.2">
      <c r="A72" s="4"/>
      <c r="B72" s="4"/>
      <c r="C72" s="4"/>
      <c r="D72" s="4"/>
      <c r="E72" s="4"/>
      <c r="F72" s="4"/>
      <c r="G72" s="4"/>
    </row>
    <row r="73" spans="1:8" x14ac:dyDescent="0.2">
      <c r="A73" s="4"/>
      <c r="B73" s="4"/>
      <c r="C73" s="4"/>
      <c r="D73" s="4"/>
      <c r="E73" s="4"/>
      <c r="F73" s="4"/>
      <c r="G73" s="4"/>
    </row>
    <row r="92" spans="2:6" x14ac:dyDescent="0.2">
      <c r="D92" s="2"/>
      <c r="E92" s="2"/>
      <c r="F92" s="2"/>
    </row>
    <row r="93" spans="2:6" x14ac:dyDescent="0.2">
      <c r="B93" s="2"/>
      <c r="C93" s="2"/>
      <c r="D93" s="2"/>
      <c r="E93" s="2"/>
      <c r="F93" s="2"/>
    </row>
    <row r="94" spans="2:6" x14ac:dyDescent="0.2">
      <c r="B94" s="2"/>
      <c r="C94" s="2"/>
      <c r="D94" s="2"/>
      <c r="E94" s="2"/>
      <c r="F94" s="2"/>
    </row>
    <row r="95" spans="2:6" x14ac:dyDescent="0.2">
      <c r="B95" s="2"/>
      <c r="C95" s="2"/>
      <c r="D95" s="2"/>
      <c r="E95" s="2"/>
      <c r="F95" s="2"/>
    </row>
    <row r="96" spans="2:6" x14ac:dyDescent="0.2">
      <c r="B96" s="2"/>
      <c r="C96" s="2"/>
      <c r="D96" s="2"/>
      <c r="E96" s="2"/>
      <c r="F96" s="2"/>
    </row>
    <row r="97" spans="2:6" x14ac:dyDescent="0.2">
      <c r="B97" s="2"/>
      <c r="C97" s="2"/>
      <c r="D97" s="2"/>
      <c r="E97" s="2"/>
      <c r="F97" s="2"/>
    </row>
    <row r="98" spans="2:6" x14ac:dyDescent="0.2">
      <c r="B98" s="2"/>
      <c r="C98" s="2"/>
      <c r="D98" s="2"/>
      <c r="E98" s="2"/>
      <c r="F98" s="2"/>
    </row>
    <row r="99" spans="2:6" x14ac:dyDescent="0.2">
      <c r="B99" s="2"/>
      <c r="C99" s="2"/>
      <c r="D99" s="2"/>
      <c r="E99" s="2"/>
      <c r="F99" s="2"/>
    </row>
    <row r="100" spans="2:6" x14ac:dyDescent="0.2">
      <c r="B100" s="2"/>
      <c r="C100" s="2"/>
      <c r="D100" s="2"/>
      <c r="E100" s="2"/>
      <c r="F100" s="2"/>
    </row>
    <row r="101" spans="2:6" x14ac:dyDescent="0.2">
      <c r="B101" s="2"/>
      <c r="C101" s="2"/>
      <c r="D101" s="2"/>
      <c r="E101" s="2"/>
      <c r="F101" s="2"/>
    </row>
    <row r="102" spans="2:6" x14ac:dyDescent="0.2">
      <c r="B102" s="2"/>
      <c r="C102" s="2"/>
      <c r="D102" s="2"/>
      <c r="E102" s="2"/>
    </row>
    <row r="103" spans="2:6" x14ac:dyDescent="0.2">
      <c r="B103" s="2"/>
      <c r="C103" s="2"/>
      <c r="D103" s="2"/>
      <c r="E103" s="2"/>
    </row>
    <row r="104" spans="2:6" x14ac:dyDescent="0.2">
      <c r="B104" s="2"/>
      <c r="C104" s="2"/>
      <c r="D104" s="2"/>
      <c r="E104" s="2"/>
    </row>
    <row r="105" spans="2:6" x14ac:dyDescent="0.2">
      <c r="B105" s="2"/>
      <c r="C105" s="2"/>
      <c r="D105" s="2"/>
      <c r="E105" s="2"/>
    </row>
    <row r="106" spans="2:6" x14ac:dyDescent="0.2">
      <c r="B106" s="2"/>
      <c r="C106" s="2"/>
      <c r="D106" s="2"/>
      <c r="E106" s="2"/>
    </row>
    <row r="107" spans="2:6" x14ac:dyDescent="0.2">
      <c r="B107" s="2"/>
      <c r="C107" s="2"/>
      <c r="D107" s="2"/>
      <c r="E107" s="2"/>
    </row>
    <row r="108" spans="2:6" x14ac:dyDescent="0.2">
      <c r="B108" s="2"/>
      <c r="C108" s="2"/>
      <c r="E108" s="2"/>
    </row>
    <row r="109" spans="2:6" x14ac:dyDescent="0.2">
      <c r="B109" s="2"/>
      <c r="C109" s="2"/>
    </row>
  </sheetData>
  <mergeCells count="6">
    <mergeCell ref="E41:F42"/>
    <mergeCell ref="B2:D2"/>
    <mergeCell ref="D11:F11"/>
    <mergeCell ref="D7:F7"/>
    <mergeCell ref="D9:E9"/>
    <mergeCell ref="D5:E5"/>
  </mergeCells>
  <conditionalFormatting sqref="D16">
    <cfRule type="expression" dxfId="6" priority="8">
      <formula>D15="nee"</formula>
    </cfRule>
    <cfRule type="expression" dxfId="5" priority="12">
      <formula>D15="ja"</formula>
    </cfRule>
  </conditionalFormatting>
  <conditionalFormatting sqref="D18">
    <cfRule type="expression" dxfId="4" priority="1">
      <formula>"D20&gt;0"</formula>
    </cfRule>
  </conditionalFormatting>
  <conditionalFormatting sqref="E22">
    <cfRule type="expression" dxfId="3" priority="2">
      <formula>(D22&lt;D20)</formula>
    </cfRule>
  </conditionalFormatting>
  <conditionalFormatting sqref="E44:E54">
    <cfRule type="cellIs" dxfId="2" priority="7" operator="greaterThan">
      <formula>59</formula>
    </cfRule>
  </conditionalFormatting>
  <conditionalFormatting sqref="E56:E67">
    <cfRule type="cellIs" dxfId="1" priority="5" operator="greaterThan">
      <formula>59</formula>
    </cfRule>
  </conditionalFormatting>
  <dataValidations count="1">
    <dataValidation type="list" allowBlank="1" showInputMessage="1" showErrorMessage="1" sqref="D41 I35 D15:D16" xr:uid="{00000000-0002-0000-0100-000000000000}">
      <formula1>$I$16:$I$17</formula1>
    </dataValidation>
  </dataValidations>
  <pageMargins left="0.25" right="0.25" top="0.75" bottom="0.75" header="0.3" footer="0.3"/>
  <pageSetup paperSize="9" scale="65" orientation="portrait"/>
  <ignoredErrors>
    <ignoredError sqref="F45" formula="1"/>
  </ignoredErrors>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4"/>
  <sheetViews>
    <sheetView topLeftCell="A3" workbookViewId="0">
      <selection activeCell="B19" sqref="B19"/>
    </sheetView>
  </sheetViews>
  <sheetFormatPr defaultColWidth="9" defaultRowHeight="12.75" x14ac:dyDescent="0.2"/>
  <cols>
    <col min="1" max="1" width="11.25" style="1" bestFit="1" customWidth="1"/>
    <col min="2" max="2" width="13.375" style="1" bestFit="1" customWidth="1"/>
    <col min="3" max="3" width="13.75" style="1" bestFit="1" customWidth="1"/>
    <col min="4" max="4" width="5" style="1" customWidth="1"/>
    <col min="5" max="5" width="19" style="1" bestFit="1" customWidth="1"/>
    <col min="6" max="6" width="13.125" style="1" customWidth="1"/>
    <col min="7" max="7" width="7.5" style="1" bestFit="1" customWidth="1"/>
    <col min="8" max="8" width="6.375" style="1" bestFit="1" customWidth="1"/>
    <col min="9" max="9" width="29.125" style="1" customWidth="1"/>
    <col min="10" max="10" width="2.875" hidden="1" customWidth="1"/>
    <col min="11" max="11" width="5.625" hidden="1" customWidth="1"/>
    <col min="12" max="12" width="4.25" hidden="1" customWidth="1"/>
    <col min="13" max="13" width="0.25" customWidth="1"/>
    <col min="14" max="16384" width="9" style="40"/>
  </cols>
  <sheetData>
    <row r="1" spans="1:12" ht="15" x14ac:dyDescent="0.25">
      <c r="A1" s="39" t="s">
        <v>39</v>
      </c>
      <c r="B1" s="39" t="s">
        <v>47</v>
      </c>
      <c r="C1" s="39" t="s">
        <v>43</v>
      </c>
      <c r="D1" s="39"/>
      <c r="E1" s="39" t="s">
        <v>41</v>
      </c>
      <c r="F1" s="39"/>
      <c r="G1" s="39" t="s">
        <v>42</v>
      </c>
      <c r="H1" s="39" t="s">
        <v>40</v>
      </c>
      <c r="I1" s="7"/>
      <c r="K1">
        <v>1</v>
      </c>
      <c r="L1">
        <v>31</v>
      </c>
    </row>
    <row r="2" spans="1:12" ht="14.25" x14ac:dyDescent="0.2">
      <c r="A2" s="44"/>
      <c r="B2" s="44"/>
      <c r="C2" s="45"/>
      <c r="D2" s="7"/>
      <c r="E2" s="42">
        <f>IF(B2="",C2,
 IF(AND(
  B2=DATE(YEAR(A2),MONTH(A2),DAY(INDEX($L$1:$L$12,MATCH(MONTH(A2),$K$1:$K$12,0)))),
  A2=DATE(YEAR(A2),MONTH(A2),DAY(1))),C2,IF(WEEKNUM(A2)=WEEKNUM(B2),C2*3/13,((C2/5)*3/13)*NETWORKDAYS(A2,B2))
  )
 )</f>
        <v>0</v>
      </c>
      <c r="F2" s="47"/>
      <c r="G2" s="38" t="e">
        <f>IF('berekening verlof uren'!$D$31="0",0,DATE(YEAR('berekening verlof uren'!D31),MONTH('berekening verlof uren'!D31),1))</f>
        <v>#VALUE!</v>
      </c>
      <c r="H2" s="37" t="e">
        <f>IF(YEAR(G2)=1900,"",SUMPRODUCT((MONTH($A$2:$A$51)=MONTH(G2))*(YEAR($A$2:$A$51)=YEAR(G2))*$E$2:$E$51)+SUMPRODUCT((($A$2:$A$51)&lt;G2)*($B$2:$B$51="")*$E$2:$E$51))</f>
        <v>#VALUE!</v>
      </c>
      <c r="I2" s="7"/>
      <c r="K2">
        <v>2</v>
      </c>
      <c r="L2">
        <v>28</v>
      </c>
    </row>
    <row r="3" spans="1:12" ht="14.25" x14ac:dyDescent="0.2">
      <c r="A3" s="44"/>
      <c r="B3" s="44"/>
      <c r="C3" s="45"/>
      <c r="D3" s="7"/>
      <c r="E3" s="42">
        <f t="shared" ref="E3:E51" si="0">IF(B3="",C3,
 IF(AND(
  B3=DATE(YEAR(A3),MONTH(A3),DAY(INDEX($L$1:$L$12,MATCH(MONTH(A3),$K$1:$K$12,0)))),
  A3=DATE(YEAR(A3),MONTH(A3),DAY(1))),C3,IF(WEEKNUM(A3)=WEEKNUM(B3),C3*3/13,((C3/5)*3/13)*NETWORKDAYS(A3,B3))
  )
 )</f>
        <v>0</v>
      </c>
      <c r="F3" s="46"/>
      <c r="G3" s="38" t="e">
        <f>IF(DATE(YEAR($G$2),MONTH($G$2)+1,DAY($G$2))&gt;'berekening verlof uren'!$D$22,,DATE(YEAR($G$2),MONTH($G$2)+1,DAY($G$2)))</f>
        <v>#VALUE!</v>
      </c>
      <c r="H3" s="37" t="e">
        <f t="shared" ref="H3:H13" si="1">IF(YEAR(G3)=1900,"",SUMPRODUCT((MONTH($A$2:$A$51)=MONTH(G3))*(YEAR($A$2:$A$51)=YEAR(G3))*$E$2:$E$51)+SUMPRODUCT((($A$2:$A$51)&lt;G3)*($B$2:$B$51="")*$E$2:$E$51))</f>
        <v>#VALUE!</v>
      </c>
      <c r="I3" s="7"/>
      <c r="K3">
        <v>3</v>
      </c>
      <c r="L3">
        <v>31</v>
      </c>
    </row>
    <row r="4" spans="1:12" ht="14.25" x14ac:dyDescent="0.2">
      <c r="A4" s="44"/>
      <c r="B4" s="44"/>
      <c r="C4" s="45"/>
      <c r="D4" s="7"/>
      <c r="E4" s="42">
        <f t="shared" si="0"/>
        <v>0</v>
      </c>
      <c r="F4" s="7"/>
      <c r="G4" s="38" t="e">
        <f>IF(DATE(YEAR($G$2),MONTH($G$2)+2,DAY($G$2))&gt;'berekening verlof uren'!$D$22,,DATE(YEAR($G$2),MONTH($G$2)+2,DAY($G$2)))</f>
        <v>#VALUE!</v>
      </c>
      <c r="H4" s="37" t="e">
        <f t="shared" si="1"/>
        <v>#VALUE!</v>
      </c>
      <c r="I4" s="7"/>
      <c r="K4">
        <v>4</v>
      </c>
      <c r="L4">
        <v>30</v>
      </c>
    </row>
    <row r="5" spans="1:12" ht="14.25" x14ac:dyDescent="0.2">
      <c r="A5" s="44"/>
      <c r="B5" s="44"/>
      <c r="C5" s="45"/>
      <c r="D5" s="7"/>
      <c r="E5" s="42">
        <f t="shared" si="0"/>
        <v>0</v>
      </c>
      <c r="F5" s="7"/>
      <c r="G5" s="38" t="e">
        <f>IF(DATE(YEAR($G$2),MONTH($G$2)+3,DAY($G$2))&gt;'berekening verlof uren'!$D$22,,DATE(YEAR($G$2),MONTH($G$2)+3,DAY($G$2)))</f>
        <v>#VALUE!</v>
      </c>
      <c r="H5" s="37" t="e">
        <f t="shared" si="1"/>
        <v>#VALUE!</v>
      </c>
      <c r="I5" s="7"/>
      <c r="K5">
        <v>5</v>
      </c>
      <c r="L5">
        <v>31</v>
      </c>
    </row>
    <row r="6" spans="1:12" ht="14.25" x14ac:dyDescent="0.2">
      <c r="A6" s="44"/>
      <c r="B6" s="44"/>
      <c r="C6" s="45"/>
      <c r="D6" s="7"/>
      <c r="E6" s="42">
        <f t="shared" si="0"/>
        <v>0</v>
      </c>
      <c r="F6" s="7"/>
      <c r="G6" s="38" t="e">
        <f>IF(DATE(YEAR($G$2),MONTH($G$2)+4,DAY($G$2))&gt;'berekening verlof uren'!$D$22,,DATE(YEAR($G$2),MONTH($G$2)+4,DAY($G$2)))</f>
        <v>#VALUE!</v>
      </c>
      <c r="H6" s="37" t="e">
        <f t="shared" si="1"/>
        <v>#VALUE!</v>
      </c>
      <c r="I6" s="7"/>
      <c r="K6">
        <v>6</v>
      </c>
      <c r="L6">
        <v>30</v>
      </c>
    </row>
    <row r="7" spans="1:12" ht="14.25" x14ac:dyDescent="0.2">
      <c r="A7" s="44"/>
      <c r="B7" s="45"/>
      <c r="C7" s="45"/>
      <c r="D7" s="7"/>
      <c r="E7" s="42">
        <f t="shared" si="0"/>
        <v>0</v>
      </c>
      <c r="F7" s="7"/>
      <c r="G7" s="38" t="e">
        <f>IF(DATE(YEAR($G$2),MONTH($G$2)+5,DAY($G$2))&gt;'berekening verlof uren'!$D$22,,DATE(YEAR($G$2),MONTH($G$2)+5,DAY($G$2)))</f>
        <v>#VALUE!</v>
      </c>
      <c r="H7" s="37" t="e">
        <f t="shared" si="1"/>
        <v>#VALUE!</v>
      </c>
      <c r="I7" s="7"/>
      <c r="K7">
        <v>7</v>
      </c>
      <c r="L7">
        <v>31</v>
      </c>
    </row>
    <row r="8" spans="1:12" ht="14.25" x14ac:dyDescent="0.2">
      <c r="A8" s="45"/>
      <c r="B8" s="45"/>
      <c r="C8" s="45"/>
      <c r="D8" s="7"/>
      <c r="E8" s="42">
        <f t="shared" si="0"/>
        <v>0</v>
      </c>
      <c r="F8" s="7"/>
      <c r="G8" s="38" t="e">
        <f>IF(DATE(YEAR($G$2),MONTH($G$2)+6,DAY($G$2))&gt;'berekening verlof uren'!$D$22,,DATE(YEAR($G$2),MONTH($G$2)+6,DAY($G$2)))</f>
        <v>#VALUE!</v>
      </c>
      <c r="H8" s="37" t="e">
        <f t="shared" si="1"/>
        <v>#VALUE!</v>
      </c>
      <c r="I8" s="7"/>
      <c r="K8">
        <v>8</v>
      </c>
      <c r="L8">
        <v>31</v>
      </c>
    </row>
    <row r="9" spans="1:12" ht="14.25" x14ac:dyDescent="0.2">
      <c r="A9" s="45"/>
      <c r="B9" s="45"/>
      <c r="C9" s="45"/>
      <c r="D9" s="7"/>
      <c r="E9" s="42">
        <f t="shared" si="0"/>
        <v>0</v>
      </c>
      <c r="F9" s="7"/>
      <c r="G9" s="38" t="e">
        <f>IF(DATE(YEAR($G$2),MONTH($G$2)+7,DAY($G$2))&gt;'berekening verlof uren'!$D$22,,DATE(YEAR($G$2),MONTH($G$2)+7,DAY($G$2)))</f>
        <v>#VALUE!</v>
      </c>
      <c r="H9" s="37" t="e">
        <f t="shared" si="1"/>
        <v>#VALUE!</v>
      </c>
      <c r="I9" s="7"/>
      <c r="K9">
        <v>9</v>
      </c>
      <c r="L9">
        <v>30</v>
      </c>
    </row>
    <row r="10" spans="1:12" ht="14.25" x14ac:dyDescent="0.2">
      <c r="A10" s="45"/>
      <c r="B10" s="45"/>
      <c r="C10" s="45"/>
      <c r="D10" s="7"/>
      <c r="E10" s="42">
        <f t="shared" si="0"/>
        <v>0</v>
      </c>
      <c r="F10" s="7"/>
      <c r="G10" s="38" t="e">
        <f>IF(DATE(YEAR($G$2),MONTH($G$2)+8,DAY($G$2))&gt;'berekening verlof uren'!$D$22,,DATE(YEAR($G$2),MONTH($G$2)+8,DAY($G$2)))</f>
        <v>#VALUE!</v>
      </c>
      <c r="H10" s="37" t="e">
        <f t="shared" si="1"/>
        <v>#VALUE!</v>
      </c>
      <c r="I10" s="7"/>
      <c r="K10">
        <v>10</v>
      </c>
      <c r="L10">
        <v>31</v>
      </c>
    </row>
    <row r="11" spans="1:12" ht="14.25" x14ac:dyDescent="0.2">
      <c r="A11" s="45"/>
      <c r="B11" s="45"/>
      <c r="C11" s="45"/>
      <c r="D11" s="7"/>
      <c r="E11" s="42">
        <f t="shared" si="0"/>
        <v>0</v>
      </c>
      <c r="F11" s="7"/>
      <c r="G11" s="38" t="e">
        <f>IF(DATE(YEAR($G$2),MONTH($G$2)+9,DAY($G$2))&gt;'berekening verlof uren'!$D$22,,DATE(YEAR($G$2),MONTH($G$2)+9,DAY($G$2)))</f>
        <v>#VALUE!</v>
      </c>
      <c r="H11" s="37" t="e">
        <f t="shared" si="1"/>
        <v>#VALUE!</v>
      </c>
      <c r="I11" s="7"/>
      <c r="K11">
        <v>11</v>
      </c>
      <c r="L11">
        <v>30</v>
      </c>
    </row>
    <row r="12" spans="1:12" ht="14.25" x14ac:dyDescent="0.2">
      <c r="A12" s="45"/>
      <c r="B12" s="45"/>
      <c r="C12" s="45"/>
      <c r="D12" s="7"/>
      <c r="E12" s="42">
        <f t="shared" si="0"/>
        <v>0</v>
      </c>
      <c r="F12" s="7"/>
      <c r="G12" s="38" t="e">
        <f>IF(DATE(YEAR($G$2),MONTH($G$2)+10,DAY($G$2))&gt;'berekening verlof uren'!$D$22,,DATE(YEAR($G$2),MONTH($G$2)+10,DAY($G$2)))</f>
        <v>#VALUE!</v>
      </c>
      <c r="H12" s="37" t="e">
        <f t="shared" si="1"/>
        <v>#VALUE!</v>
      </c>
      <c r="I12" s="7"/>
      <c r="K12">
        <v>12</v>
      </c>
      <c r="L12">
        <v>31</v>
      </c>
    </row>
    <row r="13" spans="1:12" ht="14.25" x14ac:dyDescent="0.2">
      <c r="A13" s="45"/>
      <c r="B13" s="45"/>
      <c r="C13" s="45"/>
      <c r="D13" s="7"/>
      <c r="E13" s="42">
        <f t="shared" si="0"/>
        <v>0</v>
      </c>
      <c r="F13" s="7"/>
      <c r="G13" s="38" t="e">
        <f>IF(DATE(YEAR($G$2),MONTH($G$2)+11,DAY($G$2))&gt;'berekening verlof uren'!$D$22,,DATE(YEAR($G$2),MONTH($G$2)+11,DAY($G$2)))</f>
        <v>#VALUE!</v>
      </c>
      <c r="H13" s="37" t="e">
        <f t="shared" si="1"/>
        <v>#VALUE!</v>
      </c>
      <c r="I13" s="7"/>
    </row>
    <row r="14" spans="1:12" ht="14.25" x14ac:dyDescent="0.2">
      <c r="A14" s="45"/>
      <c r="B14" s="45"/>
      <c r="C14" s="45"/>
      <c r="D14" s="7"/>
      <c r="E14" s="42">
        <f t="shared" si="0"/>
        <v>0</v>
      </c>
      <c r="F14" s="7"/>
      <c r="G14" s="7"/>
      <c r="H14" s="7"/>
      <c r="I14" s="7"/>
    </row>
    <row r="15" spans="1:12" ht="15" x14ac:dyDescent="0.25">
      <c r="A15" s="45"/>
      <c r="B15" s="45"/>
      <c r="C15" s="45"/>
      <c r="D15" s="7"/>
      <c r="E15" s="42">
        <f t="shared" si="0"/>
        <v>0</v>
      </c>
      <c r="F15" s="78" t="s">
        <v>44</v>
      </c>
      <c r="G15" s="78"/>
      <c r="H15" s="41" t="e">
        <f>AVERAGE(H2:H13)</f>
        <v>#VALUE!</v>
      </c>
      <c r="I15" s="7"/>
    </row>
    <row r="16" spans="1:12" ht="14.25" x14ac:dyDescent="0.2">
      <c r="A16" s="45"/>
      <c r="B16" s="45"/>
      <c r="C16" s="45"/>
      <c r="D16" s="7"/>
      <c r="E16" s="42">
        <f t="shared" si="0"/>
        <v>0</v>
      </c>
      <c r="F16" s="46" t="str">
        <f>IF(ISERROR(H15),"Vul eerst de periode in het tabblad berekening verlof uren","")</f>
        <v>Vul eerst de periode in het tabblad berekening verlof uren</v>
      </c>
      <c r="G16" s="7"/>
      <c r="H16" s="7"/>
      <c r="I16" s="7"/>
    </row>
    <row r="17" spans="1:9" ht="14.25" x14ac:dyDescent="0.2">
      <c r="A17" s="45"/>
      <c r="B17" s="45"/>
      <c r="C17" s="45"/>
      <c r="D17" s="7"/>
      <c r="E17" s="42">
        <f t="shared" si="0"/>
        <v>0</v>
      </c>
      <c r="F17" s="7" t="str">
        <f>IF(ISERROR(H15),"","Neem de berekende WTF over op het tabblad berekening verlof uren")</f>
        <v/>
      </c>
      <c r="G17" s="7"/>
      <c r="H17" s="7"/>
      <c r="I17" s="7"/>
    </row>
    <row r="18" spans="1:9" ht="14.25" x14ac:dyDescent="0.2">
      <c r="A18" s="45"/>
      <c r="B18" s="45"/>
      <c r="C18" s="45"/>
      <c r="D18" s="7"/>
      <c r="E18" s="42">
        <f t="shared" si="0"/>
        <v>0</v>
      </c>
      <c r="F18" s="7"/>
      <c r="G18" s="7"/>
      <c r="H18" s="7"/>
      <c r="I18" s="7"/>
    </row>
    <row r="19" spans="1:9" ht="14.25" x14ac:dyDescent="0.2">
      <c r="A19" s="45"/>
      <c r="B19" s="45"/>
      <c r="C19" s="45"/>
      <c r="D19" s="7"/>
      <c r="E19" s="42">
        <f t="shared" si="0"/>
        <v>0</v>
      </c>
      <c r="F19" s="7"/>
      <c r="G19" s="7"/>
      <c r="H19" s="7"/>
      <c r="I19" s="7"/>
    </row>
    <row r="20" spans="1:9" ht="14.25" x14ac:dyDescent="0.2">
      <c r="A20" s="45"/>
      <c r="B20" s="45"/>
      <c r="C20" s="45"/>
      <c r="D20" s="7"/>
      <c r="E20" s="42">
        <f t="shared" si="0"/>
        <v>0</v>
      </c>
      <c r="F20" s="7"/>
      <c r="G20" s="7"/>
      <c r="H20" s="7"/>
      <c r="I20" s="7"/>
    </row>
    <row r="21" spans="1:9" ht="14.25" x14ac:dyDescent="0.2">
      <c r="A21" s="45"/>
      <c r="B21" s="45"/>
      <c r="C21" s="45"/>
      <c r="D21" s="7"/>
      <c r="E21" s="42">
        <f t="shared" si="0"/>
        <v>0</v>
      </c>
      <c r="F21" s="7"/>
      <c r="G21" s="7"/>
      <c r="H21" s="7"/>
      <c r="I21" s="7"/>
    </row>
    <row r="22" spans="1:9" ht="14.25" x14ac:dyDescent="0.2">
      <c r="A22" s="45"/>
      <c r="B22" s="45"/>
      <c r="C22" s="45"/>
      <c r="D22" s="7"/>
      <c r="E22" s="42">
        <f t="shared" si="0"/>
        <v>0</v>
      </c>
      <c r="F22" s="7"/>
      <c r="G22" s="7"/>
      <c r="H22" s="7"/>
      <c r="I22" s="7"/>
    </row>
    <row r="23" spans="1:9" ht="14.25" x14ac:dyDescent="0.2">
      <c r="A23" s="45"/>
      <c r="B23" s="45"/>
      <c r="C23" s="45"/>
      <c r="D23" s="7"/>
      <c r="E23" s="42">
        <f t="shared" si="0"/>
        <v>0</v>
      </c>
      <c r="F23" s="7"/>
      <c r="G23" s="7"/>
      <c r="H23" s="7"/>
      <c r="I23" s="7"/>
    </row>
    <row r="24" spans="1:9" ht="14.25" x14ac:dyDescent="0.2">
      <c r="A24" s="45"/>
      <c r="B24" s="45"/>
      <c r="C24" s="45"/>
      <c r="D24" s="7"/>
      <c r="E24" s="42">
        <f t="shared" si="0"/>
        <v>0</v>
      </c>
      <c r="F24" s="7"/>
      <c r="G24" s="7"/>
      <c r="H24" s="7"/>
      <c r="I24" s="7"/>
    </row>
    <row r="25" spans="1:9" ht="14.25" x14ac:dyDescent="0.2">
      <c r="A25" s="45"/>
      <c r="B25" s="45"/>
      <c r="C25" s="45"/>
      <c r="D25" s="7"/>
      <c r="E25" s="42">
        <f t="shared" si="0"/>
        <v>0</v>
      </c>
      <c r="F25" s="7"/>
      <c r="G25" s="7"/>
      <c r="H25" s="7"/>
      <c r="I25" s="7"/>
    </row>
    <row r="26" spans="1:9" ht="14.25" x14ac:dyDescent="0.2">
      <c r="A26" s="45"/>
      <c r="B26" s="45"/>
      <c r="C26" s="45"/>
      <c r="D26" s="7"/>
      <c r="E26" s="42">
        <f t="shared" si="0"/>
        <v>0</v>
      </c>
      <c r="F26" s="7"/>
      <c r="G26" s="7"/>
      <c r="H26" s="7"/>
      <c r="I26" s="7"/>
    </row>
    <row r="27" spans="1:9" ht="14.25" x14ac:dyDescent="0.2">
      <c r="A27" s="45"/>
      <c r="B27" s="45"/>
      <c r="C27" s="45"/>
      <c r="D27" s="7"/>
      <c r="E27" s="42">
        <f t="shared" si="0"/>
        <v>0</v>
      </c>
      <c r="F27" s="7"/>
      <c r="G27" s="7"/>
      <c r="H27" s="7"/>
      <c r="I27" s="7"/>
    </row>
    <row r="28" spans="1:9" ht="14.25" x14ac:dyDescent="0.2">
      <c r="A28" s="45"/>
      <c r="B28" s="45"/>
      <c r="C28" s="45"/>
      <c r="D28" s="7"/>
      <c r="E28" s="42">
        <f t="shared" si="0"/>
        <v>0</v>
      </c>
      <c r="F28" s="7"/>
      <c r="G28" s="7"/>
      <c r="H28" s="7"/>
      <c r="I28" s="7"/>
    </row>
    <row r="29" spans="1:9" ht="14.25" x14ac:dyDescent="0.2">
      <c r="A29" s="45"/>
      <c r="B29" s="45"/>
      <c r="C29" s="45"/>
      <c r="D29" s="7"/>
      <c r="E29" s="42">
        <f t="shared" si="0"/>
        <v>0</v>
      </c>
      <c r="F29" s="7"/>
      <c r="G29" s="7"/>
      <c r="H29" s="7"/>
      <c r="I29" s="7"/>
    </row>
    <row r="30" spans="1:9" ht="14.25" x14ac:dyDescent="0.2">
      <c r="A30" s="45"/>
      <c r="B30" s="45"/>
      <c r="C30" s="45"/>
      <c r="D30" s="7"/>
      <c r="E30" s="42">
        <f t="shared" si="0"/>
        <v>0</v>
      </c>
      <c r="F30" s="7"/>
      <c r="G30" s="7"/>
      <c r="H30" s="7"/>
      <c r="I30" s="7"/>
    </row>
    <row r="31" spans="1:9" ht="14.25" x14ac:dyDescent="0.2">
      <c r="A31" s="45"/>
      <c r="B31" s="45"/>
      <c r="C31" s="45"/>
      <c r="D31" s="7"/>
      <c r="E31" s="42">
        <f t="shared" si="0"/>
        <v>0</v>
      </c>
      <c r="F31" s="7"/>
      <c r="G31" s="7"/>
      <c r="H31" s="7"/>
      <c r="I31" s="7"/>
    </row>
    <row r="32" spans="1:9" ht="14.25" x14ac:dyDescent="0.2">
      <c r="A32" s="45"/>
      <c r="B32" s="45"/>
      <c r="C32" s="45"/>
      <c r="D32" s="7"/>
      <c r="E32" s="42">
        <f t="shared" si="0"/>
        <v>0</v>
      </c>
      <c r="F32" s="7"/>
      <c r="G32" s="7"/>
      <c r="H32" s="7"/>
      <c r="I32" s="7"/>
    </row>
    <row r="33" spans="1:9" ht="14.25" x14ac:dyDescent="0.2">
      <c r="A33" s="45"/>
      <c r="B33" s="45"/>
      <c r="C33" s="45"/>
      <c r="D33" s="7"/>
      <c r="E33" s="42">
        <f t="shared" si="0"/>
        <v>0</v>
      </c>
      <c r="F33" s="7"/>
      <c r="G33" s="7"/>
      <c r="H33" s="7"/>
      <c r="I33" s="7"/>
    </row>
    <row r="34" spans="1:9" ht="14.25" x14ac:dyDescent="0.2">
      <c r="A34" s="45"/>
      <c r="B34" s="45"/>
      <c r="C34" s="45"/>
      <c r="D34" s="7"/>
      <c r="E34" s="42">
        <f t="shared" si="0"/>
        <v>0</v>
      </c>
      <c r="F34" s="7"/>
      <c r="G34" s="7"/>
      <c r="H34" s="7"/>
      <c r="I34" s="7"/>
    </row>
    <row r="35" spans="1:9" ht="14.25" x14ac:dyDescent="0.2">
      <c r="A35" s="45"/>
      <c r="B35" s="45"/>
      <c r="C35" s="45"/>
      <c r="D35" s="7"/>
      <c r="E35" s="42">
        <f t="shared" si="0"/>
        <v>0</v>
      </c>
      <c r="F35" s="7"/>
      <c r="G35" s="7"/>
      <c r="H35" s="7"/>
      <c r="I35" s="7"/>
    </row>
    <row r="36" spans="1:9" ht="14.25" x14ac:dyDescent="0.2">
      <c r="A36" s="45"/>
      <c r="B36" s="45"/>
      <c r="C36" s="45"/>
      <c r="D36" s="7"/>
      <c r="E36" s="42">
        <f t="shared" si="0"/>
        <v>0</v>
      </c>
      <c r="F36" s="7"/>
      <c r="G36" s="7"/>
      <c r="H36" s="7"/>
      <c r="I36" s="7"/>
    </row>
    <row r="37" spans="1:9" ht="14.25" x14ac:dyDescent="0.2">
      <c r="A37" s="45"/>
      <c r="B37" s="45"/>
      <c r="C37" s="45"/>
      <c r="D37" s="7"/>
      <c r="E37" s="42">
        <f t="shared" si="0"/>
        <v>0</v>
      </c>
      <c r="F37" s="7"/>
      <c r="G37" s="7"/>
      <c r="H37" s="7"/>
      <c r="I37" s="7"/>
    </row>
    <row r="38" spans="1:9" ht="14.25" x14ac:dyDescent="0.2">
      <c r="A38" s="45"/>
      <c r="B38" s="45"/>
      <c r="C38" s="45"/>
      <c r="D38" s="7"/>
      <c r="E38" s="42">
        <f t="shared" si="0"/>
        <v>0</v>
      </c>
      <c r="F38" s="7"/>
      <c r="G38" s="7"/>
      <c r="H38" s="7"/>
      <c r="I38" s="7"/>
    </row>
    <row r="39" spans="1:9" ht="14.25" x14ac:dyDescent="0.2">
      <c r="A39" s="45"/>
      <c r="B39" s="45"/>
      <c r="C39" s="45"/>
      <c r="D39" s="7"/>
      <c r="E39" s="42">
        <f t="shared" si="0"/>
        <v>0</v>
      </c>
      <c r="F39" s="7"/>
      <c r="G39" s="7"/>
      <c r="H39" s="7"/>
      <c r="I39" s="7"/>
    </row>
    <row r="40" spans="1:9" ht="14.25" x14ac:dyDescent="0.2">
      <c r="A40" s="45"/>
      <c r="B40" s="45"/>
      <c r="C40" s="45"/>
      <c r="D40" s="7"/>
      <c r="E40" s="42">
        <f t="shared" si="0"/>
        <v>0</v>
      </c>
      <c r="F40" s="7"/>
      <c r="G40" s="7"/>
      <c r="H40" s="7"/>
      <c r="I40" s="7"/>
    </row>
    <row r="41" spans="1:9" ht="14.25" x14ac:dyDescent="0.2">
      <c r="A41" s="45"/>
      <c r="B41" s="45"/>
      <c r="C41" s="45"/>
      <c r="D41" s="7"/>
      <c r="E41" s="42">
        <f t="shared" si="0"/>
        <v>0</v>
      </c>
      <c r="F41" s="7"/>
      <c r="G41" s="7"/>
      <c r="H41" s="7"/>
      <c r="I41" s="7"/>
    </row>
    <row r="42" spans="1:9" ht="14.25" x14ac:dyDescent="0.2">
      <c r="A42" s="45"/>
      <c r="B42" s="45"/>
      <c r="C42" s="45"/>
      <c r="D42" s="7"/>
      <c r="E42" s="42">
        <f t="shared" si="0"/>
        <v>0</v>
      </c>
      <c r="F42" s="7"/>
      <c r="G42" s="7"/>
      <c r="H42" s="7"/>
      <c r="I42" s="7"/>
    </row>
    <row r="43" spans="1:9" ht="14.25" x14ac:dyDescent="0.2">
      <c r="A43" s="45"/>
      <c r="B43" s="45"/>
      <c r="C43" s="45"/>
      <c r="D43" s="7"/>
      <c r="E43" s="42">
        <f t="shared" si="0"/>
        <v>0</v>
      </c>
      <c r="F43" s="7"/>
      <c r="G43" s="7"/>
      <c r="H43" s="7"/>
      <c r="I43" s="7"/>
    </row>
    <row r="44" spans="1:9" ht="14.25" x14ac:dyDescent="0.2">
      <c r="A44" s="45"/>
      <c r="B44" s="45"/>
      <c r="C44" s="45"/>
      <c r="D44" s="7"/>
      <c r="E44" s="42">
        <f t="shared" si="0"/>
        <v>0</v>
      </c>
      <c r="F44" s="7"/>
      <c r="G44" s="7"/>
      <c r="H44" s="7"/>
      <c r="I44" s="7"/>
    </row>
    <row r="45" spans="1:9" ht="14.25" x14ac:dyDescent="0.2">
      <c r="A45" s="45"/>
      <c r="B45" s="45"/>
      <c r="C45" s="45"/>
      <c r="D45" s="7"/>
      <c r="E45" s="42">
        <f t="shared" si="0"/>
        <v>0</v>
      </c>
      <c r="F45" s="7"/>
      <c r="G45" s="7"/>
      <c r="H45" s="7"/>
      <c r="I45" s="7"/>
    </row>
    <row r="46" spans="1:9" ht="14.25" x14ac:dyDescent="0.2">
      <c r="A46" s="45"/>
      <c r="B46" s="45"/>
      <c r="C46" s="45"/>
      <c r="D46" s="7"/>
      <c r="E46" s="42">
        <f t="shared" si="0"/>
        <v>0</v>
      </c>
      <c r="F46" s="7"/>
      <c r="G46" s="7"/>
      <c r="H46" s="7"/>
      <c r="I46" s="7"/>
    </row>
    <row r="47" spans="1:9" ht="14.25" x14ac:dyDescent="0.2">
      <c r="A47" s="45"/>
      <c r="B47" s="45"/>
      <c r="C47" s="45"/>
      <c r="D47" s="7"/>
      <c r="E47" s="42">
        <f t="shared" si="0"/>
        <v>0</v>
      </c>
      <c r="F47" s="7"/>
      <c r="G47" s="7"/>
      <c r="H47" s="7"/>
      <c r="I47" s="7"/>
    </row>
    <row r="48" spans="1:9" ht="14.25" x14ac:dyDescent="0.2">
      <c r="A48" s="45"/>
      <c r="B48" s="45"/>
      <c r="C48" s="45"/>
      <c r="D48" s="7"/>
      <c r="E48" s="42">
        <f t="shared" si="0"/>
        <v>0</v>
      </c>
      <c r="F48" s="7"/>
      <c r="G48" s="7"/>
      <c r="H48" s="7"/>
      <c r="I48" s="7"/>
    </row>
    <row r="49" spans="1:9" ht="14.25" x14ac:dyDescent="0.2">
      <c r="A49" s="45"/>
      <c r="B49" s="45"/>
      <c r="C49" s="45"/>
      <c r="D49" s="7"/>
      <c r="E49" s="42">
        <f t="shared" si="0"/>
        <v>0</v>
      </c>
      <c r="F49" s="7"/>
      <c r="G49" s="7"/>
      <c r="H49" s="7"/>
      <c r="I49" s="7"/>
    </row>
    <row r="50" spans="1:9" ht="14.25" x14ac:dyDescent="0.2">
      <c r="A50" s="45"/>
      <c r="B50" s="45"/>
      <c r="C50" s="45"/>
      <c r="D50" s="7"/>
      <c r="E50" s="42">
        <f t="shared" si="0"/>
        <v>0</v>
      </c>
      <c r="F50" s="7"/>
      <c r="G50" s="7"/>
      <c r="H50" s="7"/>
      <c r="I50" s="7"/>
    </row>
    <row r="51" spans="1:9" ht="14.25" x14ac:dyDescent="0.2">
      <c r="A51" s="45"/>
      <c r="B51" s="45"/>
      <c r="C51" s="45"/>
      <c r="D51" s="7"/>
      <c r="E51" s="42">
        <f t="shared" si="0"/>
        <v>0</v>
      </c>
      <c r="F51" s="7"/>
      <c r="G51" s="7"/>
      <c r="H51" s="7"/>
      <c r="I51" s="7"/>
    </row>
    <row r="52" spans="1:9" x14ac:dyDescent="0.2">
      <c r="A52" s="43"/>
      <c r="B52" s="43"/>
      <c r="C52" s="43"/>
      <c r="D52" s="43"/>
      <c r="E52" s="43"/>
      <c r="F52" s="43"/>
      <c r="G52" s="43"/>
      <c r="H52" s="43"/>
      <c r="I52" s="43"/>
    </row>
    <row r="53" spans="1:9" x14ac:dyDescent="0.2">
      <c r="A53" s="43"/>
      <c r="B53" s="43"/>
      <c r="C53" s="43"/>
      <c r="D53" s="43"/>
      <c r="E53" s="43"/>
      <c r="F53" s="43"/>
      <c r="G53" s="43"/>
      <c r="H53" s="43"/>
      <c r="I53" s="43"/>
    </row>
    <row r="54" spans="1:9" x14ac:dyDescent="0.2">
      <c r="A54" s="43"/>
      <c r="B54" s="43"/>
      <c r="C54" s="43"/>
      <c r="D54" s="43"/>
      <c r="E54" s="43"/>
      <c r="F54" s="43"/>
      <c r="G54" s="43"/>
      <c r="H54" s="43"/>
      <c r="I54" s="43"/>
    </row>
  </sheetData>
  <mergeCells count="1">
    <mergeCell ref="F15:G15"/>
  </mergeCells>
  <conditionalFormatting sqref="G2:G13">
    <cfRule type="cellIs" dxfId="0" priority="1" operator="equal">
      <formula>0</formula>
    </cfRule>
  </conditionalFormatting>
  <pageMargins left="0.7" right="0.7" top="0.75" bottom="0.75" header="0.3" footer="0.3"/>
  <pageSetup paperSize="9" orientation="portrait"/>
  <drawing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toelichting</vt:lpstr>
      <vt:lpstr>berekening verlof uren</vt:lpstr>
      <vt:lpstr>berekening wtf</vt:lpstr>
      <vt:lpstr>'berekening verlof uren'!Afdrukbereik</vt:lpstr>
      <vt:lpstr>toelichting!Afdrukbereik</vt:lpstr>
    </vt:vector>
  </TitlesOfParts>
  <Company>Groenendijk Onderwijs Administratie 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Rémy Chamboné</dc:creator>
  <cp:lastModifiedBy>Camille Boel | ONS Onderwijsbureau</cp:lastModifiedBy>
  <cp:lastPrinted>2016-11-15T13:37:24Z</cp:lastPrinted>
  <dcterms:created xsi:type="dcterms:W3CDTF">2015-03-25T12:51:12Z</dcterms:created>
  <dcterms:modified xsi:type="dcterms:W3CDTF">2025-02-06T08:30:44Z</dcterms:modified>
</cp:coreProperties>
</file>